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CCTV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CCTV'!$C$117:$K$144</definedName>
    <definedName name="_xlnm.Print_Area" localSheetId="1">'01 - CCTV'!$C$4:$J$76,'01 - CCTV'!$C$82:$J$99,'01 - CCTV'!$C$105:$J$144</definedName>
    <definedName name="_xlnm.Print_Titles" localSheetId="1">'01 - CCTV'!$117:$117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44"/>
  <c r="BH144"/>
  <c r="BG144"/>
  <c r="BF144"/>
  <c r="T144"/>
  <c r="T143"/>
  <c r="R144"/>
  <c r="R143"/>
  <c r="P144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F112"/>
  <c r="E110"/>
  <c r="F89"/>
  <c r="E87"/>
  <c r="J24"/>
  <c r="E24"/>
  <c r="J115"/>
  <c r="J23"/>
  <c r="J21"/>
  <c r="E21"/>
  <c r="J114"/>
  <c r="J20"/>
  <c r="J18"/>
  <c r="E18"/>
  <c r="F92"/>
  <c r="J17"/>
  <c r="J15"/>
  <c r="E15"/>
  <c r="F114"/>
  <c r="J14"/>
  <c r="J12"/>
  <c r="J89"/>
  <c r="E7"/>
  <c r="E85"/>
  <c i="1" r="L90"/>
  <c r="AM90"/>
  <c r="AM89"/>
  <c r="L89"/>
  <c r="AM87"/>
  <c r="L87"/>
  <c r="L85"/>
  <c r="L84"/>
  <c i="2" r="J139"/>
  <c r="BK119"/>
  <c r="BK133"/>
  <c r="BK123"/>
  <c r="J138"/>
  <c r="J133"/>
  <c r="J126"/>
  <c r="BK141"/>
  <c r="J136"/>
  <c r="BK130"/>
  <c r="J121"/>
  <c r="J130"/>
  <c r="J142"/>
  <c r="J125"/>
  <c r="BK121"/>
  <c r="BK136"/>
  <c r="J131"/>
  <c r="BK120"/>
  <c r="J144"/>
  <c r="BK135"/>
  <c r="BK122"/>
  <c r="J141"/>
  <c r="BK126"/>
  <c r="J123"/>
  <c r="J137"/>
  <c r="BK131"/>
  <c r="J124"/>
  <c i="1" r="AS94"/>
  <c i="2" r="BK139"/>
  <c r="J134"/>
  <c r="J132"/>
  <c r="J128"/>
  <c r="BK125"/>
  <c r="J119"/>
  <c r="BK142"/>
  <c r="J140"/>
  <c r="BK137"/>
  <c r="BK132"/>
  <c r="BK128"/>
  <c r="BK140"/>
  <c r="BK124"/>
  <c r="BK127"/>
  <c r="BK144"/>
  <c r="J135"/>
  <c r="J127"/>
  <c r="J122"/>
  <c r="BK138"/>
  <c r="BK134"/>
  <c r="J120"/>
  <c l="1" r="P118"/>
  <c i="1" r="AU95"/>
  <c i="2" r="BK129"/>
  <c r="J129"/>
  <c r="J97"/>
  <c r="R129"/>
  <c r="R118"/>
  <c r="P129"/>
  <c r="T129"/>
  <c r="T118"/>
  <c r="BK118"/>
  <c r="J118"/>
  <c r="J96"/>
  <c r="BK143"/>
  <c r="J143"/>
  <c r="J98"/>
  <c r="J91"/>
  <c r="E108"/>
  <c r="J112"/>
  <c r="F115"/>
  <c r="BE119"/>
  <c r="BE127"/>
  <c r="BE131"/>
  <c r="BE135"/>
  <c r="BE136"/>
  <c r="BE139"/>
  <c r="BE144"/>
  <c r="F91"/>
  <c r="J92"/>
  <c r="BE121"/>
  <c r="BE125"/>
  <c r="BE137"/>
  <c r="BE140"/>
  <c r="BE122"/>
  <c r="BE124"/>
  <c r="BE126"/>
  <c r="BE138"/>
  <c r="BE120"/>
  <c r="BE123"/>
  <c r="BE128"/>
  <c r="BE130"/>
  <c r="BE132"/>
  <c r="BE133"/>
  <c r="BE134"/>
  <c r="BE141"/>
  <c r="BE142"/>
  <c i="1" r="AU94"/>
  <c i="2" r="F36"/>
  <c i="1" r="BC95"/>
  <c r="BC94"/>
  <c r="W32"/>
  <c i="2" r="J34"/>
  <c i="1" r="AW95"/>
  <c i="2" r="F35"/>
  <c i="1" r="BB95"/>
  <c r="BB94"/>
  <c r="W31"/>
  <c i="2" r="F34"/>
  <c i="1" r="BA95"/>
  <c r="BA94"/>
  <c r="W30"/>
  <c i="2" r="F37"/>
  <c i="1" r="BD95"/>
  <c r="BD94"/>
  <c r="W33"/>
  <c i="2" l="1" r="J30"/>
  <c i="1" r="AG95"/>
  <c r="AG94"/>
  <c r="AK26"/>
  <c r="AY94"/>
  <c r="AW94"/>
  <c r="AK30"/>
  <c i="2" r="J33"/>
  <c i="1" r="AV95"/>
  <c r="AT95"/>
  <c r="AN95"/>
  <c r="AX94"/>
  <c i="2" r="F33"/>
  <c i="1" r="AZ95"/>
  <c r="AZ94"/>
  <c r="W29"/>
  <c i="2" l="1" r="J39"/>
  <c i="1"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<sst xmlns="http://schemas.openxmlformats.org/spreadsheetml/2006/main">
  <si>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</si>
  <si>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</si>
  <si>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</si>
  <si>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</si>
  <si>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</si>
  <si>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{1da8c93b-5994-4951-8e47-0a9a2d44132f}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</si>
  <si>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</si>
  <si>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</si>
  <si>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</si>
  <si>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</si>
  <si>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</si>
  <si>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</si>
  <si>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</si>
  <si>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202/27</t>
  </si>
  <si>
    <t>Stavba:</t>
  </si>
  <si>
    <t>Havíčkův Brod CCTV</t>
  </si>
  <si>
    <t>KSO:</t>
  </si>
  <si>
    <t>CC-CZ:</t>
  </si>
  <si>
    <t>Místo:</t>
  </si>
  <si>
    <t xml:space="preserve"> </t>
  </si>
  <si>
    <t>Datum:</t>
  </si>
  <si>
    <t>19. 9. 2022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</si>
  <si>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</si>
  <si>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</si>
  <si>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</si>
  <si>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</si>
  <si>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</si>
  <si>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</si>
  <si>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</si>
  <si>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</si>
  <si>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</si>
  <si>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</si>
  <si>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</si>
  <si>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</si>
  <si>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</si>
  <si>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</si>
  <si>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</si>
  <si>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</si>
  <si>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</si>
  <si>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</si>
  <si>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</si>
  <si>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</si>
  <si>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</si>
  <si>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</si>
  <si>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</si>
  <si>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</si>
  <si>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</si>
  <si>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</si>
  <si>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</si>
  <si>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</si>
  <si>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</si>
  <si>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</si>
  <si>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</si>
  <si>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</si>
  <si>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</si>
  <si>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</si>
  <si>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</si>
  <si>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</si>
  <si>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</si>
  <si>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</si>
  <si>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</si>
  <si>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</si>
  <si>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</si>
  <si>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</si>
  <si>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</si>
  <si>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</si>
  <si>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</si>
  <si>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</si>
  <si>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</si>
  <si>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</si>
  <si>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</si>
  <si>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</si>
  <si>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</si>
  <si>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</si>
  <si>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</si>
  <si>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</si>
  <si>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CCTV</t>
  </si>
  <si>
    <t>STA</t>
  </si>
  <si>
    <t>1</t>
  </si>
  <si>
    <t>{aaac9a67-43be-4014-9364-3ed3bfc9ec63}</t>
  </si>
  <si>
    <t>2</t>
  </si>
  <si>
    <t>KRYCÍ LIST SOUPISU PRACÍ</t>
  </si>
  <si>
    <t>Objekt:</t>
  </si>
  <si>
    <t>01 - CCTV</t>
  </si>
  <si>
    <t>REKAPITULACE ČLENĚNÍ SOUPISU PRACÍ</t>
  </si>
  <si>
    <t>Kód dílu - Popis</t>
  </si>
  <si>
    <t>Cena celkem [CZK]</t>
  </si>
  <si>
    <t>Náklady ze soupisu prací</t>
  </si>
  <si>
    <t>-1</t>
  </si>
  <si>
    <t xml:space="preserve">OST - Ostatní   </t>
  </si>
  <si>
    <t xml:space="preserve">VRN - Vedlejší rozpočtové náklady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</si>
  <si>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</si>
  <si>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</si>
  <si>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</si>
  <si>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</si>
  <si>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</si>
  <si>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</si>
  <si>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</si>
  <si>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</si>
  <si>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</si>
  <si>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</si>
  <si>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</si>
  <si>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</si>
  <si>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</si>
  <si>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</si>
  <si>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7491100070</t>
  </si>
  <si>
    <t>Trubková vedení Ohebné elektroinstalační trubky 2316/LPE-2 pr.16 125N b.</t>
  </si>
  <si>
    <t>m</t>
  </si>
  <si>
    <t>8</t>
  </si>
  <si>
    <t>ROZPOCET</t>
  </si>
  <si>
    <t>4</t>
  </si>
  <si>
    <t>7590540579</t>
  </si>
  <si>
    <t xml:space="preserve">Slaboproudé rozvody, kabely pro přívod a vnitřní instalaci UTP/FTP kategorie 6,  250MHz  1 Gbps FTP Stíněný, PE venkovní, drát</t>
  </si>
  <si>
    <t>3</t>
  </si>
  <si>
    <t>7491400260</t>
  </si>
  <si>
    <t>Kabelové rošty a žlaby Elektroinstalační lišty a kabelové žlaby Lišta LHD 40x20 vkládací bílá 2m</t>
  </si>
  <si>
    <t>kus</t>
  </si>
  <si>
    <t>6</t>
  </si>
  <si>
    <t>7491400210</t>
  </si>
  <si>
    <t>Kabelové rošty a žlaby Elektroinstalační lišty a kabelové žlaby Lišta LHD 20x20 vkládací bílá 2m</t>
  </si>
  <si>
    <t>5</t>
  </si>
  <si>
    <t>7491400150</t>
  </si>
  <si>
    <t>Kabelové rošty a žlaby Elektroinstalační lišty a kabelové žlaby Kryt LH 40x20 rohový vnitřní bílý</t>
  </si>
  <si>
    <t>10</t>
  </si>
  <si>
    <t>7593310520</t>
  </si>
  <si>
    <t xml:space="preserve">Konstrukční díly Podložka izolační  (CV724800017M)</t>
  </si>
  <si>
    <t>12</t>
  </si>
  <si>
    <t>7</t>
  </si>
  <si>
    <t>7596730642</t>
  </si>
  <si>
    <t>Kamerové systémy CCTV Kamera fixní Držák pro montáž kamer MX-D24M/Q24M na zeď</t>
  </si>
  <si>
    <t>14</t>
  </si>
  <si>
    <t>7498102090</t>
  </si>
  <si>
    <t>Drobný montážní materiál pro kamerový systém v ŽST.</t>
  </si>
  <si>
    <t>16</t>
  </si>
  <si>
    <t>9</t>
  </si>
  <si>
    <t>7596730380</t>
  </si>
  <si>
    <t>Kamerové systémy CCTV Kamera fixní AXIS P3367-V - Vnitřní IP dome, TD/N, HDTV, 5MP, zoom f=3-9mm, WDR</t>
  </si>
  <si>
    <t>18</t>
  </si>
  <si>
    <t>7596730468</t>
  </si>
  <si>
    <t>Kamerové systémy CCTV Kamera fixní AXIS P33-VE Series Pendant Kit - Adaptér pro montáž dome kamer P33 -VE na trubku</t>
  </si>
  <si>
    <t>20</t>
  </si>
  <si>
    <t>OST</t>
  </si>
  <si>
    <t xml:space="preserve">Ostatní   </t>
  </si>
  <si>
    <t>11</t>
  </si>
  <si>
    <t>K</t>
  </si>
  <si>
    <t>7491251010</t>
  </si>
  <si>
    <t>Montáž lišt elektroinstalačních, kabelových žlabů z PVC-U jednokomorových zaklapávacích rozměru 40/40 mm</t>
  </si>
  <si>
    <t>262144</t>
  </si>
  <si>
    <t>22</t>
  </si>
  <si>
    <t>R9901000700</t>
  </si>
  <si>
    <t>Doprava obousměrná</t>
  </si>
  <si>
    <t>24</t>
  </si>
  <si>
    <t>13</t>
  </si>
  <si>
    <t>R7590195010</t>
  </si>
  <si>
    <t>Konfigurace kamerového systému</t>
  </si>
  <si>
    <t>26</t>
  </si>
  <si>
    <t>7590545014</t>
  </si>
  <si>
    <t>Montáž vodiče sdělovacího izolovaného v trubce nebo liště</t>
  </si>
  <si>
    <t>28</t>
  </si>
  <si>
    <t>7590575010</t>
  </si>
  <si>
    <t>Montáž portu strukturované kabeláže</t>
  </si>
  <si>
    <t>30</t>
  </si>
  <si>
    <t>7596735015</t>
  </si>
  <si>
    <t>Montáž kamery v krytu</t>
  </si>
  <si>
    <t>32</t>
  </si>
  <si>
    <t>17</t>
  </si>
  <si>
    <t>7596735035</t>
  </si>
  <si>
    <t>Nastavení kamery otočné</t>
  </si>
  <si>
    <t>34</t>
  </si>
  <si>
    <t>7596735050</t>
  </si>
  <si>
    <t>Montáž a provedení kamerové zkoušky</t>
  </si>
  <si>
    <t>36</t>
  </si>
  <si>
    <t>19</t>
  </si>
  <si>
    <t>7596735065</t>
  </si>
  <si>
    <t>Zprovoznění kamery venkovní</t>
  </si>
  <si>
    <t>38</t>
  </si>
  <si>
    <t>7598095661</t>
  </si>
  <si>
    <t>Vyhotovení revizní zprávy kamerový systém</t>
  </si>
  <si>
    <t>40</t>
  </si>
  <si>
    <t>7596731048</t>
  </si>
  <si>
    <t>Kamerové systémy CCTV Kamera fixní Licence pro připojení další jedné IP kamery/enkodéru do XP Professional</t>
  </si>
  <si>
    <t>42</t>
  </si>
  <si>
    <t>7596731056</t>
  </si>
  <si>
    <t>Kamerové systémy CCTV Kamera fixní Licence pro připojení další jedné IP kamery/enkodéru do XP Enterprise</t>
  </si>
  <si>
    <t>44</t>
  </si>
  <si>
    <t>23</t>
  </si>
  <si>
    <t>7596731096</t>
  </si>
  <si>
    <t>Kamerové systémy CCTV Kamera fixní NVR Titan, doplňující licence pro 1 IP kameru/enkodér</t>
  </si>
  <si>
    <t>46</t>
  </si>
  <si>
    <t>VRN</t>
  </si>
  <si>
    <t xml:space="preserve">Vedlejší rozpočtové náklady   </t>
  </si>
  <si>
    <t>031111001</t>
  </si>
  <si>
    <t>Zařízení a vybavení staveniště pro jmenované práce nátěry, izolace</t>
  </si>
  <si>
    <t>%</t>
  </si>
  <si>
    <t>48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</si>
</sst>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3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1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left" vertical="center"/>
    </xf>
    <xf numFmtId="0" fontId="16" fillId="3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13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16" fillId="3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28" fillId="0" borderId="22" xfId="0" applyFont="1" applyBorder="1" applyAlignment="1" applyProtection="1">
      <alignment horizontal="center" vertical="center"/>
    </xf>
    <xf numFmtId="49" fontId="28" fillId="0" borderId="22" xfId="0" applyNumberFormat="1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left" vertical="center" wrapText="1"/>
    </xf>
    <xf numFmtId="0" fontId="28" fillId="0" borderId="22" xfId="0" applyFont="1" applyBorder="1" applyAlignment="1" applyProtection="1">
      <alignment horizontal="center" vertical="center" wrapText="1"/>
    </xf>
    <xf numFmtId="167" fontId="28" fillId="0" borderId="22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29" fillId="0" borderId="22" xfId="0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8" fillId="0" borderId="14" xfId="0" applyFont="1" applyBorder="1" applyAlignment="1" applyProtection="1">
      <alignment horizontal="left" vertical="center"/>
    </xf>
    <xf numFmtId="0" fontId="28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0" fontId="17" fillId="0" borderId="19" xfId="0" applyFont="1" applyBorder="1" applyAlignment="1" applyProtection="1">
      <alignment horizontal="left" vertical="center"/>
    </xf>
    <xf numFmtId="0" fontId="17" fillId="0" borderId="20" xfId="0" applyFont="1" applyBorder="1" applyAlignment="1" applyProtection="1">
      <alignment horizontal="center"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S4" s="13" t="s">
        <v>11</v>
      </c>
    </row>
    <row r="5" s="1" customFormat="1" ht="12" customHeight="1">
      <c r="B5" s="17"/>
      <c r="C5" s="18"/>
      <c r="D5" s="21" t="s">
        <v>12</v>
      </c>
      <c r="E5" s="18"/>
      <c r="F5" s="18"/>
      <c r="G5" s="18"/>
      <c r="H5" s="18"/>
      <c r="I5" s="18"/>
      <c r="J5" s="18"/>
      <c r="K5" s="22" t="s">
        <v>13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S5" s="13" t="s">
        <v>6</v>
      </c>
    </row>
    <row r="6" s="1" customFormat="1" ht="36.96" customHeight="1">
      <c r="B6" s="17"/>
      <c r="C6" s="18"/>
      <c r="D6" s="23" t="s">
        <v>14</v>
      </c>
      <c r="E6" s="18"/>
      <c r="F6" s="18"/>
      <c r="G6" s="18"/>
      <c r="H6" s="18"/>
      <c r="I6" s="18"/>
      <c r="J6" s="18"/>
      <c r="K6" s="24" t="s">
        <v>15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S6" s="13" t="s">
        <v>6</v>
      </c>
    </row>
    <row r="7" s="1" customFormat="1" ht="12" customHeight="1">
      <c r="B7" s="17"/>
      <c r="C7" s="18"/>
      <c r="D7" s="25" t="s">
        <v>16</v>
      </c>
      <c r="E7" s="18"/>
      <c r="F7" s="18"/>
      <c r="G7" s="18"/>
      <c r="H7" s="18"/>
      <c r="I7" s="18"/>
      <c r="J7" s="18"/>
      <c r="K7" s="22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17</v>
      </c>
      <c r="AL7" s="18"/>
      <c r="AM7" s="18"/>
      <c r="AN7" s="22" t="s">
        <v>1</v>
      </c>
      <c r="AO7" s="18"/>
      <c r="AP7" s="18"/>
      <c r="AQ7" s="18"/>
      <c r="AR7" s="16"/>
      <c r="BS7" s="13" t="s">
        <v>6</v>
      </c>
    </row>
    <row r="8" s="1" customFormat="1" ht="12" customHeight="1">
      <c r="B8" s="17"/>
      <c r="C8" s="18"/>
      <c r="D8" s="25" t="s">
        <v>18</v>
      </c>
      <c r="E8" s="18"/>
      <c r="F8" s="18"/>
      <c r="G8" s="18"/>
      <c r="H8" s="18"/>
      <c r="I8" s="18"/>
      <c r="J8" s="18"/>
      <c r="K8" s="22" t="s">
        <v>19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20</v>
      </c>
      <c r="AL8" s="18"/>
      <c r="AM8" s="18"/>
      <c r="AN8" s="22" t="s">
        <v>21</v>
      </c>
      <c r="AO8" s="18"/>
      <c r="AP8" s="18"/>
      <c r="AQ8" s="18"/>
      <c r="AR8" s="16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S9" s="13" t="s">
        <v>6</v>
      </c>
    </row>
    <row r="10" s="1" customFormat="1" ht="12" customHeight="1">
      <c r="B10" s="17"/>
      <c r="C10" s="18"/>
      <c r="D10" s="25" t="s">
        <v>22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23</v>
      </c>
      <c r="AL10" s="18"/>
      <c r="AM10" s="18"/>
      <c r="AN10" s="22" t="s">
        <v>1</v>
      </c>
      <c r="AO10" s="18"/>
      <c r="AP10" s="18"/>
      <c r="AQ10" s="18"/>
      <c r="AR10" s="16"/>
      <c r="BS10" s="13" t="s">
        <v>6</v>
      </c>
    </row>
    <row r="11" s="1" customFormat="1" ht="18.48" customHeight="1">
      <c r="B11" s="17"/>
      <c r="C11" s="18"/>
      <c r="D11" s="18"/>
      <c r="E11" s="22" t="s">
        <v>19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24</v>
      </c>
      <c r="AL11" s="18"/>
      <c r="AM11" s="18"/>
      <c r="AN11" s="22" t="s">
        <v>1</v>
      </c>
      <c r="AO11" s="18"/>
      <c r="AP11" s="18"/>
      <c r="AQ11" s="18"/>
      <c r="AR11" s="16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S12" s="13" t="s">
        <v>6</v>
      </c>
    </row>
    <row r="13" s="1" customFormat="1" ht="12" customHeight="1">
      <c r="B13" s="17"/>
      <c r="C13" s="18"/>
      <c r="D13" s="25" t="s">
        <v>25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23</v>
      </c>
      <c r="AL13" s="18"/>
      <c r="AM13" s="18"/>
      <c r="AN13" s="22" t="s">
        <v>1</v>
      </c>
      <c r="AO13" s="18"/>
      <c r="AP13" s="18"/>
      <c r="AQ13" s="18"/>
      <c r="AR13" s="16"/>
      <c r="BS13" s="13" t="s">
        <v>6</v>
      </c>
    </row>
    <row r="14">
      <c r="B14" s="17"/>
      <c r="C14" s="18"/>
      <c r="D14" s="18"/>
      <c r="E14" s="22" t="s">
        <v>19</v>
      </c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/>
      <c r="AJ14" s="18"/>
      <c r="AK14" s="25" t="s">
        <v>24</v>
      </c>
      <c r="AL14" s="18"/>
      <c r="AM14" s="18"/>
      <c r="AN14" s="22" t="s">
        <v>1</v>
      </c>
      <c r="AO14" s="18"/>
      <c r="AP14" s="18"/>
      <c r="AQ14" s="18"/>
      <c r="AR14" s="16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S15" s="13" t="s">
        <v>4</v>
      </c>
    </row>
    <row r="16" s="1" customFormat="1" ht="12" customHeight="1">
      <c r="B16" s="17"/>
      <c r="C16" s="18"/>
      <c r="D16" s="25" t="s">
        <v>26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23</v>
      </c>
      <c r="AL16" s="18"/>
      <c r="AM16" s="18"/>
      <c r="AN16" s="22" t="s">
        <v>1</v>
      </c>
      <c r="AO16" s="18"/>
      <c r="AP16" s="18"/>
      <c r="AQ16" s="18"/>
      <c r="AR16" s="16"/>
      <c r="BS16" s="13" t="s">
        <v>4</v>
      </c>
    </row>
    <row r="17" s="1" customFormat="1" ht="18.48" customHeight="1">
      <c r="B17" s="17"/>
      <c r="C17" s="18"/>
      <c r="D17" s="18"/>
      <c r="E17" s="22" t="s">
        <v>19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24</v>
      </c>
      <c r="AL17" s="18"/>
      <c r="AM17" s="18"/>
      <c r="AN17" s="22" t="s">
        <v>1</v>
      </c>
      <c r="AO17" s="18"/>
      <c r="AP17" s="18"/>
      <c r="AQ17" s="18"/>
      <c r="AR17" s="16"/>
      <c r="BS17" s="13" t="s">
        <v>27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S18" s="13" t="s">
        <v>6</v>
      </c>
    </row>
    <row r="19" s="1" customFormat="1" ht="12" customHeight="1">
      <c r="B19" s="17"/>
      <c r="C19" s="18"/>
      <c r="D19" s="25" t="s">
        <v>28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23</v>
      </c>
      <c r="AL19" s="18"/>
      <c r="AM19" s="18"/>
      <c r="AN19" s="22" t="s">
        <v>1</v>
      </c>
      <c r="AO19" s="18"/>
      <c r="AP19" s="18"/>
      <c r="AQ19" s="18"/>
      <c r="AR19" s="16"/>
      <c r="BS19" s="13" t="s">
        <v>6</v>
      </c>
    </row>
    <row r="20" s="1" customFormat="1" ht="18.48" customHeight="1">
      <c r="B20" s="17"/>
      <c r="C20" s="18"/>
      <c r="D20" s="18"/>
      <c r="E20" s="22" t="s">
        <v>19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24</v>
      </c>
      <c r="AL20" s="18"/>
      <c r="AM20" s="18"/>
      <c r="AN20" s="22" t="s">
        <v>1</v>
      </c>
      <c r="AO20" s="18"/>
      <c r="AP20" s="18"/>
      <c r="AQ20" s="18"/>
      <c r="AR20" s="16"/>
      <c r="BS20" s="13" t="s">
        <v>27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</row>
    <row r="22" s="1" customFormat="1" ht="12" customHeight="1">
      <c r="B22" s="17"/>
      <c r="C22" s="18"/>
      <c r="D22" s="25" t="s">
        <v>29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</row>
    <row r="23" s="1" customFormat="1" ht="16.5" customHeight="1">
      <c r="B23" s="17"/>
      <c r="C23" s="18"/>
      <c r="D23" s="18"/>
      <c r="E23" s="26" t="s">
        <v>1</v>
      </c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26"/>
      <c r="AH23" s="26"/>
      <c r="AI23" s="26"/>
      <c r="AJ23" s="26"/>
      <c r="AK23" s="26"/>
      <c r="AL23" s="26"/>
      <c r="AM23" s="26"/>
      <c r="AN23" s="26"/>
      <c r="AO23" s="18"/>
      <c r="AP23" s="18"/>
      <c r="AQ23" s="18"/>
      <c r="AR23" s="16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</row>
    <row r="25" s="1" customFormat="1" ht="6.96" customHeight="1">
      <c r="B25" s="17"/>
      <c r="C25" s="18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18"/>
      <c r="AQ25" s="18"/>
      <c r="AR25" s="16"/>
    </row>
    <row r="26" s="2" customFormat="1" ht="25.92" customHeight="1">
      <c r="A26" s="28"/>
      <c r="B26" s="29"/>
      <c r="C26" s="30"/>
      <c r="D26" s="31" t="s">
        <v>30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3">
        <f>ROUND(AG94,2)</f>
        <v>207214</v>
      </c>
      <c r="AL26" s="32"/>
      <c r="AM26" s="32"/>
      <c r="AN26" s="32"/>
      <c r="AO26" s="32"/>
      <c r="AP26" s="30"/>
      <c r="AQ26" s="30"/>
      <c r="AR26" s="34"/>
      <c r="BE26" s="28"/>
    </row>
    <row r="27" s="2" customFormat="1" ht="6.96" customHeight="1">
      <c r="A27" s="28"/>
      <c r="B27" s="29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4"/>
      <c r="BE27" s="28"/>
    </row>
    <row r="28" s="2" customFormat="1">
      <c r="A28" s="28"/>
      <c r="B28" s="29"/>
      <c r="C28" s="30"/>
      <c r="D28" s="30"/>
      <c r="E28" s="30"/>
      <c r="F28" s="30"/>
      <c r="G28" s="30"/>
      <c r="H28" s="30"/>
      <c r="I28" s="30"/>
      <c r="J28" s="30"/>
      <c r="K28" s="30"/>
      <c r="L28" s="35" t="s">
        <v>31</v>
      </c>
      <c r="M28" s="35"/>
      <c r="N28" s="35"/>
      <c r="O28" s="35"/>
      <c r="P28" s="35"/>
      <c r="Q28" s="30"/>
      <c r="R28" s="30"/>
      <c r="S28" s="30"/>
      <c r="T28" s="30"/>
      <c r="U28" s="30"/>
      <c r="V28" s="30"/>
      <c r="W28" s="35" t="s">
        <v>32</v>
      </c>
      <c r="X28" s="35"/>
      <c r="Y28" s="35"/>
      <c r="Z28" s="35"/>
      <c r="AA28" s="35"/>
      <c r="AB28" s="35"/>
      <c r="AC28" s="35"/>
      <c r="AD28" s="35"/>
      <c r="AE28" s="35"/>
      <c r="AF28" s="30"/>
      <c r="AG28" s="30"/>
      <c r="AH28" s="30"/>
      <c r="AI28" s="30"/>
      <c r="AJ28" s="30"/>
      <c r="AK28" s="35" t="s">
        <v>33</v>
      </c>
      <c r="AL28" s="35"/>
      <c r="AM28" s="35"/>
      <c r="AN28" s="35"/>
      <c r="AO28" s="35"/>
      <c r="AP28" s="30"/>
      <c r="AQ28" s="30"/>
      <c r="AR28" s="34"/>
      <c r="BE28" s="28"/>
    </row>
    <row r="29" s="3" customFormat="1" ht="14.4" customHeight="1">
      <c r="A29" s="3"/>
      <c r="B29" s="36"/>
      <c r="C29" s="37"/>
      <c r="D29" s="25" t="s">
        <v>34</v>
      </c>
      <c r="E29" s="37"/>
      <c r="F29" s="25" t="s">
        <v>35</v>
      </c>
      <c r="G29" s="37"/>
      <c r="H29" s="37"/>
      <c r="I29" s="37"/>
      <c r="J29" s="37"/>
      <c r="K29" s="37"/>
      <c r="L29" s="38">
        <v>0.20999999999999999</v>
      </c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9">
        <f>ROUND(AZ94, 2)</f>
        <v>207214</v>
      </c>
      <c r="X29" s="37"/>
      <c r="Y29" s="37"/>
      <c r="Z29" s="37"/>
      <c r="AA29" s="37"/>
      <c r="AB29" s="37"/>
      <c r="AC29" s="37"/>
      <c r="AD29" s="37"/>
      <c r="AE29" s="37"/>
      <c r="AF29" s="37"/>
      <c r="AG29" s="37"/>
      <c r="AH29" s="37"/>
      <c r="AI29" s="37"/>
      <c r="AJ29" s="37"/>
      <c r="AK29" s="39">
        <f>ROUND(AV94, 2)</f>
        <v>43514.940000000002</v>
      </c>
      <c r="AL29" s="37"/>
      <c r="AM29" s="37"/>
      <c r="AN29" s="37"/>
      <c r="AO29" s="37"/>
      <c r="AP29" s="37"/>
      <c r="AQ29" s="37"/>
      <c r="AR29" s="40"/>
      <c r="BE29" s="3"/>
    </row>
    <row r="30" s="3" customFormat="1" ht="14.4" customHeight="1">
      <c r="A30" s="3"/>
      <c r="B30" s="36"/>
      <c r="C30" s="37"/>
      <c r="D30" s="37"/>
      <c r="E30" s="37"/>
      <c r="F30" s="25" t="s">
        <v>36</v>
      </c>
      <c r="G30" s="37"/>
      <c r="H30" s="37"/>
      <c r="I30" s="37"/>
      <c r="J30" s="37"/>
      <c r="K30" s="37"/>
      <c r="L30" s="38">
        <v>0.14999999999999999</v>
      </c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9">
        <f>ROUND(BA94, 2)</f>
        <v>0</v>
      </c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9">
        <f>ROUND(AW94, 2)</f>
        <v>0</v>
      </c>
      <c r="AL30" s="37"/>
      <c r="AM30" s="37"/>
      <c r="AN30" s="37"/>
      <c r="AO30" s="37"/>
      <c r="AP30" s="37"/>
      <c r="AQ30" s="37"/>
      <c r="AR30" s="40"/>
      <c r="BE30" s="3"/>
    </row>
    <row r="31" hidden="1" s="3" customFormat="1" ht="14.4" customHeight="1">
      <c r="A31" s="3"/>
      <c r="B31" s="36"/>
      <c r="C31" s="37"/>
      <c r="D31" s="37"/>
      <c r="E31" s="37"/>
      <c r="F31" s="25" t="s">
        <v>37</v>
      </c>
      <c r="G31" s="37"/>
      <c r="H31" s="37"/>
      <c r="I31" s="37"/>
      <c r="J31" s="37"/>
      <c r="K31" s="37"/>
      <c r="L31" s="38">
        <v>0.20999999999999999</v>
      </c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9">
        <f>ROUND(BB94, 2)</f>
        <v>0</v>
      </c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9">
        <v>0</v>
      </c>
      <c r="AL31" s="37"/>
      <c r="AM31" s="37"/>
      <c r="AN31" s="37"/>
      <c r="AO31" s="37"/>
      <c r="AP31" s="37"/>
      <c r="AQ31" s="37"/>
      <c r="AR31" s="40"/>
      <c r="BE31" s="3"/>
    </row>
    <row r="32" hidden="1" s="3" customFormat="1" ht="14.4" customHeight="1">
      <c r="A32" s="3"/>
      <c r="B32" s="36"/>
      <c r="C32" s="37"/>
      <c r="D32" s="37"/>
      <c r="E32" s="37"/>
      <c r="F32" s="25" t="s">
        <v>38</v>
      </c>
      <c r="G32" s="37"/>
      <c r="H32" s="37"/>
      <c r="I32" s="37"/>
      <c r="J32" s="37"/>
      <c r="K32" s="37"/>
      <c r="L32" s="38">
        <v>0.14999999999999999</v>
      </c>
      <c r="M32" s="37"/>
      <c r="N32" s="37"/>
      <c r="O32" s="37"/>
      <c r="P32" s="37"/>
      <c r="Q32" s="37"/>
      <c r="R32" s="37"/>
      <c r="S32" s="37"/>
      <c r="T32" s="37"/>
      <c r="U32" s="37"/>
      <c r="V32" s="37"/>
      <c r="W32" s="39">
        <f>ROUND(BC94, 2)</f>
        <v>0</v>
      </c>
      <c r="X32" s="37"/>
      <c r="Y32" s="37"/>
      <c r="Z32" s="37"/>
      <c r="AA32" s="37"/>
      <c r="AB32" s="37"/>
      <c r="AC32" s="37"/>
      <c r="AD32" s="37"/>
      <c r="AE32" s="37"/>
      <c r="AF32" s="37"/>
      <c r="AG32" s="37"/>
      <c r="AH32" s="37"/>
      <c r="AI32" s="37"/>
      <c r="AJ32" s="37"/>
      <c r="AK32" s="39">
        <v>0</v>
      </c>
      <c r="AL32" s="37"/>
      <c r="AM32" s="37"/>
      <c r="AN32" s="37"/>
      <c r="AO32" s="37"/>
      <c r="AP32" s="37"/>
      <c r="AQ32" s="37"/>
      <c r="AR32" s="40"/>
      <c r="BE32" s="3"/>
    </row>
    <row r="33" hidden="1" s="3" customFormat="1" ht="14.4" customHeight="1">
      <c r="A33" s="3"/>
      <c r="B33" s="36"/>
      <c r="C33" s="37"/>
      <c r="D33" s="37"/>
      <c r="E33" s="37"/>
      <c r="F33" s="25" t="s">
        <v>39</v>
      </c>
      <c r="G33" s="37"/>
      <c r="H33" s="37"/>
      <c r="I33" s="37"/>
      <c r="J33" s="37"/>
      <c r="K33" s="37"/>
      <c r="L33" s="38">
        <v>0</v>
      </c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9">
        <f>ROUND(BD94, 2)</f>
        <v>0</v>
      </c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9">
        <v>0</v>
      </c>
      <c r="AL33" s="37"/>
      <c r="AM33" s="37"/>
      <c r="AN33" s="37"/>
      <c r="AO33" s="37"/>
      <c r="AP33" s="37"/>
      <c r="AQ33" s="37"/>
      <c r="AR33" s="40"/>
      <c r="BE33" s="3"/>
    </row>
    <row r="34" s="2" customFormat="1" ht="6.96" customHeight="1">
      <c r="A34" s="28"/>
      <c r="B34" s="29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4"/>
      <c r="BE34" s="28"/>
    </row>
    <row r="35" s="2" customFormat="1" ht="25.92" customHeight="1">
      <c r="A35" s="28"/>
      <c r="B35" s="29"/>
      <c r="C35" s="41"/>
      <c r="D35" s="42" t="s">
        <v>40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41</v>
      </c>
      <c r="U35" s="43"/>
      <c r="V35" s="43"/>
      <c r="W35" s="43"/>
      <c r="X35" s="45" t="s">
        <v>42</v>
      </c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6">
        <f>SUM(AK26:AK33)</f>
        <v>250728.94</v>
      </c>
      <c r="AL35" s="43"/>
      <c r="AM35" s="43"/>
      <c r="AN35" s="43"/>
      <c r="AO35" s="47"/>
      <c r="AP35" s="41"/>
      <c r="AQ35" s="41"/>
      <c r="AR35" s="34"/>
      <c r="BE35" s="28"/>
    </row>
    <row r="36" s="2" customFormat="1" ht="6.96" customHeight="1">
      <c r="A36" s="28"/>
      <c r="B36" s="29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4"/>
      <c r="BE36" s="28"/>
    </row>
    <row r="37" s="2" customFormat="1" ht="14.4" customHeight="1">
      <c r="A37" s="28"/>
      <c r="B37" s="29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4"/>
      <c r="BE37" s="28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48"/>
      <c r="C49" s="49"/>
      <c r="D49" s="50" t="s">
        <v>43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0" t="s">
        <v>44</v>
      </c>
      <c r="AI49" s="51"/>
      <c r="AJ49" s="51"/>
      <c r="AK49" s="51"/>
      <c r="AL49" s="51"/>
      <c r="AM49" s="51"/>
      <c r="AN49" s="51"/>
      <c r="AO49" s="51"/>
      <c r="AP49" s="49"/>
      <c r="AQ49" s="49"/>
      <c r="AR49" s="52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28"/>
      <c r="B60" s="29"/>
      <c r="C60" s="30"/>
      <c r="D60" s="53" t="s">
        <v>45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53" t="s">
        <v>46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53" t="s">
        <v>45</v>
      </c>
      <c r="AI60" s="32"/>
      <c r="AJ60" s="32"/>
      <c r="AK60" s="32"/>
      <c r="AL60" s="32"/>
      <c r="AM60" s="53" t="s">
        <v>46</v>
      </c>
      <c r="AN60" s="32"/>
      <c r="AO60" s="32"/>
      <c r="AP60" s="30"/>
      <c r="AQ60" s="30"/>
      <c r="AR60" s="34"/>
      <c r="BE60" s="28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28"/>
      <c r="B64" s="29"/>
      <c r="C64" s="30"/>
      <c r="D64" s="50" t="s">
        <v>47</v>
      </c>
      <c r="E64" s="54"/>
      <c r="F64" s="54"/>
      <c r="G64" s="54"/>
      <c r="H64" s="54"/>
      <c r="I64" s="54"/>
      <c r="J64" s="54"/>
      <c r="K64" s="54"/>
      <c r="L64" s="54"/>
      <c r="M64" s="54"/>
      <c r="N64" s="54"/>
      <c r="O64" s="54"/>
      <c r="P64" s="54"/>
      <c r="Q64" s="54"/>
      <c r="R64" s="54"/>
      <c r="S64" s="54"/>
      <c r="T64" s="54"/>
      <c r="U64" s="54"/>
      <c r="V64" s="54"/>
      <c r="W64" s="54"/>
      <c r="X64" s="54"/>
      <c r="Y64" s="54"/>
      <c r="Z64" s="54"/>
      <c r="AA64" s="54"/>
      <c r="AB64" s="54"/>
      <c r="AC64" s="54"/>
      <c r="AD64" s="54"/>
      <c r="AE64" s="54"/>
      <c r="AF64" s="54"/>
      <c r="AG64" s="54"/>
      <c r="AH64" s="50" t="s">
        <v>48</v>
      </c>
      <c r="AI64" s="54"/>
      <c r="AJ64" s="54"/>
      <c r="AK64" s="54"/>
      <c r="AL64" s="54"/>
      <c r="AM64" s="54"/>
      <c r="AN64" s="54"/>
      <c r="AO64" s="54"/>
      <c r="AP64" s="30"/>
      <c r="AQ64" s="30"/>
      <c r="AR64" s="34"/>
      <c r="BE64" s="28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28"/>
      <c r="B75" s="29"/>
      <c r="C75" s="30"/>
      <c r="D75" s="53" t="s">
        <v>45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53" t="s">
        <v>46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53" t="s">
        <v>45</v>
      </c>
      <c r="AI75" s="32"/>
      <c r="AJ75" s="32"/>
      <c r="AK75" s="32"/>
      <c r="AL75" s="32"/>
      <c r="AM75" s="53" t="s">
        <v>46</v>
      </c>
      <c r="AN75" s="32"/>
      <c r="AO75" s="32"/>
      <c r="AP75" s="30"/>
      <c r="AQ75" s="30"/>
      <c r="AR75" s="34"/>
      <c r="BE75" s="28"/>
    </row>
    <row r="76" s="2" customFormat="1">
      <c r="A76" s="28"/>
      <c r="B76" s="29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4"/>
      <c r="BE76" s="28"/>
    </row>
    <row r="77" s="2" customFormat="1" ht="6.96" customHeight="1">
      <c r="A77" s="28"/>
      <c r="B77" s="55"/>
      <c r="C77" s="56"/>
      <c r="D77" s="56"/>
      <c r="E77" s="56"/>
      <c r="F77" s="56"/>
      <c r="G77" s="56"/>
      <c r="H77" s="56"/>
      <c r="I77" s="56"/>
      <c r="J77" s="56"/>
      <c r="K77" s="56"/>
      <c r="L77" s="56"/>
      <c r="M77" s="56"/>
      <c r="N77" s="56"/>
      <c r="O77" s="56"/>
      <c r="P77" s="56"/>
      <c r="Q77" s="56"/>
      <c r="R77" s="56"/>
      <c r="S77" s="56"/>
      <c r="T77" s="56"/>
      <c r="U77" s="56"/>
      <c r="V77" s="56"/>
      <c r="W77" s="56"/>
      <c r="X77" s="56"/>
      <c r="Y77" s="56"/>
      <c r="Z77" s="56"/>
      <c r="AA77" s="56"/>
      <c r="AB77" s="56"/>
      <c r="AC77" s="56"/>
      <c r="AD77" s="56"/>
      <c r="AE77" s="56"/>
      <c r="AF77" s="56"/>
      <c r="AG77" s="56"/>
      <c r="AH77" s="56"/>
      <c r="AI77" s="56"/>
      <c r="AJ77" s="56"/>
      <c r="AK77" s="56"/>
      <c r="AL77" s="56"/>
      <c r="AM77" s="56"/>
      <c r="AN77" s="56"/>
      <c r="AO77" s="56"/>
      <c r="AP77" s="56"/>
      <c r="AQ77" s="56"/>
      <c r="AR77" s="34"/>
      <c r="BE77" s="28"/>
    </row>
    <row r="81" s="2" customFormat="1" ht="6.96" customHeight="1">
      <c r="A81" s="28"/>
      <c r="B81" s="57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34"/>
      <c r="BE81" s="28"/>
    </row>
    <row r="82" s="2" customFormat="1" ht="24.96" customHeight="1">
      <c r="A82" s="28"/>
      <c r="B82" s="29"/>
      <c r="C82" s="19" t="s">
        <v>49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4"/>
      <c r="B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4"/>
      <c r="BE83" s="28"/>
    </row>
    <row r="84" s="4" customFormat="1" ht="12" customHeight="1">
      <c r="A84" s="4"/>
      <c r="B84" s="59"/>
      <c r="C84" s="25" t="s">
        <v>12</v>
      </c>
      <c r="D84" s="60"/>
      <c r="E84" s="60"/>
      <c r="F84" s="60"/>
      <c r="G84" s="60"/>
      <c r="H84" s="60"/>
      <c r="I84" s="60"/>
      <c r="J84" s="60"/>
      <c r="K84" s="60"/>
      <c r="L84" s="60" t="str">
        <f>K5</f>
        <v>202/27</v>
      </c>
      <c r="M84" s="60"/>
      <c r="N84" s="60"/>
      <c r="O84" s="60"/>
      <c r="P84" s="60"/>
      <c r="Q84" s="60"/>
      <c r="R84" s="60"/>
      <c r="S84" s="60"/>
      <c r="T84" s="60"/>
      <c r="U84" s="60"/>
      <c r="V84" s="60"/>
      <c r="W84" s="60"/>
      <c r="X84" s="60"/>
      <c r="Y84" s="60"/>
      <c r="Z84" s="60"/>
      <c r="AA84" s="60"/>
      <c r="AB84" s="60"/>
      <c r="AC84" s="60"/>
      <c r="AD84" s="60"/>
      <c r="AE84" s="60"/>
      <c r="AF84" s="60"/>
      <c r="AG84" s="60"/>
      <c r="AH84" s="60"/>
      <c r="AI84" s="60"/>
      <c r="AJ84" s="60"/>
      <c r="AK84" s="60"/>
      <c r="AL84" s="60"/>
      <c r="AM84" s="60"/>
      <c r="AN84" s="60"/>
      <c r="AO84" s="60"/>
      <c r="AP84" s="60"/>
      <c r="AQ84" s="60"/>
      <c r="AR84" s="61"/>
      <c r="BE84" s="4"/>
    </row>
    <row r="85" s="5" customFormat="1" ht="36.96" customHeight="1">
      <c r="A85" s="5"/>
      <c r="B85" s="62"/>
      <c r="C85" s="63" t="s">
        <v>14</v>
      </c>
      <c r="D85" s="64"/>
      <c r="E85" s="64"/>
      <c r="F85" s="64"/>
      <c r="G85" s="64"/>
      <c r="H85" s="64"/>
      <c r="I85" s="64"/>
      <c r="J85" s="64"/>
      <c r="K85" s="64"/>
      <c r="L85" s="65" t="str">
        <f>K6</f>
        <v>Havíčkův Brod CCTV</v>
      </c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6"/>
      <c r="BE85" s="5"/>
    </row>
    <row r="86" s="2" customFormat="1" ht="6.96" customHeight="1">
      <c r="A86" s="28"/>
      <c r="B86" s="29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4"/>
      <c r="BE86" s="28"/>
    </row>
    <row r="87" s="2" customFormat="1" ht="12" customHeight="1">
      <c r="A87" s="28"/>
      <c r="B87" s="29"/>
      <c r="C87" s="25" t="s">
        <v>18</v>
      </c>
      <c r="D87" s="30"/>
      <c r="E87" s="30"/>
      <c r="F87" s="30"/>
      <c r="G87" s="30"/>
      <c r="H87" s="30"/>
      <c r="I87" s="30"/>
      <c r="J87" s="30"/>
      <c r="K87" s="30"/>
      <c r="L87" s="67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5" t="s">
        <v>20</v>
      </c>
      <c r="AJ87" s="30"/>
      <c r="AK87" s="30"/>
      <c r="AL87" s="30"/>
      <c r="AM87" s="68" t="str">
        <f>IF(AN8= "","",AN8)</f>
        <v>19. 9. 2022</v>
      </c>
      <c r="AN87" s="68"/>
      <c r="AO87" s="30"/>
      <c r="AP87" s="30"/>
      <c r="AQ87" s="30"/>
      <c r="AR87" s="34"/>
      <c r="B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4"/>
      <c r="BE88" s="28"/>
    </row>
    <row r="89" s="2" customFormat="1" ht="15.15" customHeight="1">
      <c r="A89" s="28"/>
      <c r="B89" s="29"/>
      <c r="C89" s="25" t="s">
        <v>22</v>
      </c>
      <c r="D89" s="30"/>
      <c r="E89" s="30"/>
      <c r="F89" s="30"/>
      <c r="G89" s="30"/>
      <c r="H89" s="30"/>
      <c r="I89" s="30"/>
      <c r="J89" s="30"/>
      <c r="K89" s="30"/>
      <c r="L89" s="60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5" t="s">
        <v>26</v>
      </c>
      <c r="AJ89" s="30"/>
      <c r="AK89" s="30"/>
      <c r="AL89" s="30"/>
      <c r="AM89" s="69" t="str">
        <f>IF(E17="","",E17)</f>
        <v xml:space="preserve"> </v>
      </c>
      <c r="AN89" s="60"/>
      <c r="AO89" s="60"/>
      <c r="AP89" s="60"/>
      <c r="AQ89" s="30"/>
      <c r="AR89" s="34"/>
      <c r="AS89" s="70" t="s">
        <v>50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28"/>
    </row>
    <row r="90" s="2" customFormat="1" ht="15.15" customHeight="1">
      <c r="A90" s="28"/>
      <c r="B90" s="29"/>
      <c r="C90" s="25" t="s">
        <v>25</v>
      </c>
      <c r="D90" s="30"/>
      <c r="E90" s="30"/>
      <c r="F90" s="30"/>
      <c r="G90" s="30"/>
      <c r="H90" s="30"/>
      <c r="I90" s="30"/>
      <c r="J90" s="30"/>
      <c r="K90" s="30"/>
      <c r="L90" s="60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5" t="s">
        <v>28</v>
      </c>
      <c r="AJ90" s="30"/>
      <c r="AK90" s="30"/>
      <c r="AL90" s="30"/>
      <c r="AM90" s="69" t="str">
        <f>IF(E20="","",E20)</f>
        <v xml:space="preserve"> </v>
      </c>
      <c r="AN90" s="60"/>
      <c r="AO90" s="60"/>
      <c r="AP90" s="60"/>
      <c r="AQ90" s="30"/>
      <c r="AR90" s="34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28"/>
    </row>
    <row r="91" s="2" customFormat="1" ht="10.8" customHeight="1">
      <c r="A91" s="28"/>
      <c r="B91" s="29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4"/>
      <c r="AS91" s="78"/>
      <c r="AT91" s="79"/>
      <c r="AU91" s="80"/>
      <c r="AV91" s="80"/>
      <c r="AW91" s="80"/>
      <c r="AX91" s="80"/>
      <c r="AY91" s="80"/>
      <c r="AZ91" s="80"/>
      <c r="BA91" s="80"/>
      <c r="BB91" s="80"/>
      <c r="BC91" s="80"/>
      <c r="BD91" s="81"/>
      <c r="BE91" s="28"/>
    </row>
    <row r="92" s="2" customFormat="1" ht="29.28" customHeight="1">
      <c r="A92" s="28"/>
      <c r="B92" s="29"/>
      <c r="C92" s="82" t="s">
        <v>51</v>
      </c>
      <c r="D92" s="83"/>
      <c r="E92" s="83"/>
      <c r="F92" s="83"/>
      <c r="G92" s="83"/>
      <c r="H92" s="84"/>
      <c r="I92" s="85" t="s">
        <v>52</v>
      </c>
      <c r="J92" s="83"/>
      <c r="K92" s="83"/>
      <c r="L92" s="83"/>
      <c r="M92" s="83"/>
      <c r="N92" s="83"/>
      <c r="O92" s="83"/>
      <c r="P92" s="83"/>
      <c r="Q92" s="83"/>
      <c r="R92" s="83"/>
      <c r="S92" s="83"/>
      <c r="T92" s="83"/>
      <c r="U92" s="83"/>
      <c r="V92" s="83"/>
      <c r="W92" s="83"/>
      <c r="X92" s="83"/>
      <c r="Y92" s="83"/>
      <c r="Z92" s="83"/>
      <c r="AA92" s="83"/>
      <c r="AB92" s="83"/>
      <c r="AC92" s="83"/>
      <c r="AD92" s="83"/>
      <c r="AE92" s="83"/>
      <c r="AF92" s="83"/>
      <c r="AG92" s="86" t="s">
        <v>53</v>
      </c>
      <c r="AH92" s="83"/>
      <c r="AI92" s="83"/>
      <c r="AJ92" s="83"/>
      <c r="AK92" s="83"/>
      <c r="AL92" s="83"/>
      <c r="AM92" s="83"/>
      <c r="AN92" s="85" t="s">
        <v>54</v>
      </c>
      <c r="AO92" s="83"/>
      <c r="AP92" s="87"/>
      <c r="AQ92" s="88" t="s">
        <v>55</v>
      </c>
      <c r="AR92" s="34"/>
      <c r="AS92" s="89" t="s">
        <v>56</v>
      </c>
      <c r="AT92" s="90" t="s">
        <v>57</v>
      </c>
      <c r="AU92" s="90" t="s">
        <v>58</v>
      </c>
      <c r="AV92" s="90" t="s">
        <v>59</v>
      </c>
      <c r="AW92" s="90" t="s">
        <v>60</v>
      </c>
      <c r="AX92" s="90" t="s">
        <v>61</v>
      </c>
      <c r="AY92" s="90" t="s">
        <v>62</v>
      </c>
      <c r="AZ92" s="90" t="s">
        <v>63</v>
      </c>
      <c r="BA92" s="90" t="s">
        <v>64</v>
      </c>
      <c r="BB92" s="90" t="s">
        <v>65</v>
      </c>
      <c r="BC92" s="90" t="s">
        <v>66</v>
      </c>
      <c r="BD92" s="91" t="s">
        <v>67</v>
      </c>
      <c r="BE92" s="28"/>
    </row>
    <row r="93" s="2" customFormat="1" ht="10.8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4"/>
      <c r="AS93" s="92"/>
      <c r="AT93" s="93"/>
      <c r="AU93" s="93"/>
      <c r="AV93" s="93"/>
      <c r="AW93" s="93"/>
      <c r="AX93" s="93"/>
      <c r="AY93" s="93"/>
      <c r="AZ93" s="93"/>
      <c r="BA93" s="93"/>
      <c r="BB93" s="93"/>
      <c r="BC93" s="93"/>
      <c r="BD93" s="94"/>
      <c r="BE93" s="28"/>
    </row>
    <row r="94" s="6" customFormat="1" ht="32.4" customHeight="1">
      <c r="A94" s="6"/>
      <c r="B94" s="95"/>
      <c r="C94" s="96" t="s">
        <v>68</v>
      </c>
      <c r="D94" s="97"/>
      <c r="E94" s="97"/>
      <c r="F94" s="97"/>
      <c r="G94" s="97"/>
      <c r="H94" s="97"/>
      <c r="I94" s="97"/>
      <c r="J94" s="97"/>
      <c r="K94" s="97"/>
      <c r="L94" s="97"/>
      <c r="M94" s="97"/>
      <c r="N94" s="97"/>
      <c r="O94" s="97"/>
      <c r="P94" s="97"/>
      <c r="Q94" s="97"/>
      <c r="R94" s="97"/>
      <c r="S94" s="97"/>
      <c r="T94" s="97"/>
      <c r="U94" s="97"/>
      <c r="V94" s="97"/>
      <c r="W94" s="97"/>
      <c r="X94" s="97"/>
      <c r="Y94" s="97"/>
      <c r="Z94" s="97"/>
      <c r="AA94" s="97"/>
      <c r="AB94" s="97"/>
      <c r="AC94" s="97"/>
      <c r="AD94" s="97"/>
      <c r="AE94" s="97"/>
      <c r="AF94" s="97"/>
      <c r="AG94" s="98">
        <f>ROUND(AG95,2)</f>
        <v>207214</v>
      </c>
      <c r="AH94" s="98"/>
      <c r="AI94" s="98"/>
      <c r="AJ94" s="98"/>
      <c r="AK94" s="98"/>
      <c r="AL94" s="98"/>
      <c r="AM94" s="98"/>
      <c r="AN94" s="99">
        <f>SUM(AG94,AT94)</f>
        <v>250728.94</v>
      </c>
      <c r="AO94" s="99"/>
      <c r="AP94" s="99"/>
      <c r="AQ94" s="100" t="s">
        <v>1</v>
      </c>
      <c r="AR94" s="101"/>
      <c r="AS94" s="102">
        <f>ROUND(AS95,2)</f>
        <v>0</v>
      </c>
      <c r="AT94" s="103">
        <f>ROUND(SUM(AV94:AW94),2)</f>
        <v>43514.940000000002</v>
      </c>
      <c r="AU94" s="104">
        <f>ROUND(AU95,5)</f>
        <v>0</v>
      </c>
      <c r="AV94" s="103">
        <f>ROUND(AZ94*L29,2)</f>
        <v>43514.940000000002</v>
      </c>
      <c r="AW94" s="103">
        <f>ROUND(BA94*L30,2)</f>
        <v>0</v>
      </c>
      <c r="AX94" s="103">
        <f>ROUND(BB94*L29,2)</f>
        <v>0</v>
      </c>
      <c r="AY94" s="103">
        <f>ROUND(BC94*L30,2)</f>
        <v>0</v>
      </c>
      <c r="AZ94" s="103">
        <f>ROUND(AZ95,2)</f>
        <v>207214</v>
      </c>
      <c r="BA94" s="103">
        <f>ROUND(BA95,2)</f>
        <v>0</v>
      </c>
      <c r="BB94" s="103">
        <f>ROUND(BB95,2)</f>
        <v>0</v>
      </c>
      <c r="BC94" s="103">
        <f>ROUND(BC95,2)</f>
        <v>0</v>
      </c>
      <c r="BD94" s="105">
        <f>ROUND(BD95,2)</f>
        <v>0</v>
      </c>
      <c r="BE94" s="6"/>
      <c r="BS94" s="106" t="s">
        <v>69</v>
      </c>
      <c r="BT94" s="106" t="s">
        <v>70</v>
      </c>
      <c r="BU94" s="107" t="s">
        <v>71</v>
      </c>
      <c r="BV94" s="106" t="s">
        <v>72</v>
      </c>
      <c r="BW94" s="106" t="s">
        <v>5</v>
      </c>
      <c r="BX94" s="106" t="s">
        <v>73</v>
      </c>
      <c r="CL94" s="106" t="s">
        <v>1</v>
      </c>
    </row>
    <row r="95" s="7" customFormat="1" ht="16.5" customHeight="1">
      <c r="A95" s="108" t="s">
        <v>74</v>
      </c>
      <c r="B95" s="109"/>
      <c r="C95" s="110"/>
      <c r="D95" s="111" t="s">
        <v>75</v>
      </c>
      <c r="E95" s="111"/>
      <c r="F95" s="111"/>
      <c r="G95" s="111"/>
      <c r="H95" s="111"/>
      <c r="I95" s="112"/>
      <c r="J95" s="111" t="s">
        <v>76</v>
      </c>
      <c r="K95" s="111"/>
      <c r="L95" s="111"/>
      <c r="M95" s="111"/>
      <c r="N95" s="111"/>
      <c r="O95" s="111"/>
      <c r="P95" s="111"/>
      <c r="Q95" s="111"/>
      <c r="R95" s="111"/>
      <c r="S95" s="111"/>
      <c r="T95" s="111"/>
      <c r="U95" s="111"/>
      <c r="V95" s="111"/>
      <c r="W95" s="111"/>
      <c r="X95" s="111"/>
      <c r="Y95" s="111"/>
      <c r="Z95" s="111"/>
      <c r="AA95" s="111"/>
      <c r="AB95" s="111"/>
      <c r="AC95" s="111"/>
      <c r="AD95" s="111"/>
      <c r="AE95" s="111"/>
      <c r="AF95" s="111"/>
      <c r="AG95" s="113">
        <f>'01 - CCTV'!J30</f>
        <v>207214</v>
      </c>
      <c r="AH95" s="112"/>
      <c r="AI95" s="112"/>
      <c r="AJ95" s="112"/>
      <c r="AK95" s="112"/>
      <c r="AL95" s="112"/>
      <c r="AM95" s="112"/>
      <c r="AN95" s="113">
        <f>SUM(AG95,AT95)</f>
        <v>250728.94</v>
      </c>
      <c r="AO95" s="112"/>
      <c r="AP95" s="112"/>
      <c r="AQ95" s="114" t="s">
        <v>77</v>
      </c>
      <c r="AR95" s="115"/>
      <c r="AS95" s="116">
        <v>0</v>
      </c>
      <c r="AT95" s="117">
        <f>ROUND(SUM(AV95:AW95),2)</f>
        <v>43514.940000000002</v>
      </c>
      <c r="AU95" s="118">
        <f>'01 - CCTV'!P118</f>
        <v>0</v>
      </c>
      <c r="AV95" s="117">
        <f>'01 - CCTV'!J33</f>
        <v>43514.940000000002</v>
      </c>
      <c r="AW95" s="117">
        <f>'01 - CCTV'!J34</f>
        <v>0</v>
      </c>
      <c r="AX95" s="117">
        <f>'01 - CCTV'!J35</f>
        <v>0</v>
      </c>
      <c r="AY95" s="117">
        <f>'01 - CCTV'!J36</f>
        <v>0</v>
      </c>
      <c r="AZ95" s="117">
        <f>'01 - CCTV'!F33</f>
        <v>207214</v>
      </c>
      <c r="BA95" s="117">
        <f>'01 - CCTV'!F34</f>
        <v>0</v>
      </c>
      <c r="BB95" s="117">
        <f>'01 - CCTV'!F35</f>
        <v>0</v>
      </c>
      <c r="BC95" s="117">
        <f>'01 - CCTV'!F36</f>
        <v>0</v>
      </c>
      <c r="BD95" s="119">
        <f>'01 - CCTV'!F37</f>
        <v>0</v>
      </c>
      <c r="BE95" s="7"/>
      <c r="BT95" s="120" t="s">
        <v>78</v>
      </c>
      <c r="BV95" s="120" t="s">
        <v>72</v>
      </c>
      <c r="BW95" s="120" t="s">
        <v>79</v>
      </c>
      <c r="BX95" s="120" t="s">
        <v>5</v>
      </c>
      <c r="CL95" s="120" t="s">
        <v>1</v>
      </c>
      <c r="CM95" s="120" t="s">
        <v>80</v>
      </c>
    </row>
    <row r="96" s="2" customFormat="1" ht="30" customHeight="1">
      <c r="A96" s="28"/>
      <c r="B96" s="29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4"/>
      <c r="AS96" s="28"/>
      <c r="AT96" s="28"/>
      <c r="AU96" s="28"/>
      <c r="AV96" s="28"/>
      <c r="AW96" s="28"/>
      <c r="AX96" s="28"/>
      <c r="AY96" s="28"/>
      <c r="AZ96" s="28"/>
      <c r="BA96" s="28"/>
      <c r="BB96" s="28"/>
      <c r="BC96" s="28"/>
      <c r="BD96" s="28"/>
      <c r="BE96" s="28"/>
    </row>
    <row r="97" s="2" customFormat="1" ht="6.96" customHeight="1">
      <c r="A97" s="28"/>
      <c r="B97" s="55"/>
      <c r="C97" s="56"/>
      <c r="D97" s="56"/>
      <c r="E97" s="56"/>
      <c r="F97" s="56"/>
      <c r="G97" s="56"/>
      <c r="H97" s="56"/>
      <c r="I97" s="56"/>
      <c r="J97" s="56"/>
      <c r="K97" s="56"/>
      <c r="L97" s="56"/>
      <c r="M97" s="56"/>
      <c r="N97" s="56"/>
      <c r="O97" s="56"/>
      <c r="P97" s="56"/>
      <c r="Q97" s="56"/>
      <c r="R97" s="56"/>
      <c r="S97" s="56"/>
      <c r="T97" s="56"/>
      <c r="U97" s="56"/>
      <c r="V97" s="56"/>
      <c r="W97" s="56"/>
      <c r="X97" s="56"/>
      <c r="Y97" s="56"/>
      <c r="Z97" s="56"/>
      <c r="AA97" s="56"/>
      <c r="AB97" s="56"/>
      <c r="AC97" s="56"/>
      <c r="AD97" s="56"/>
      <c r="AE97" s="56"/>
      <c r="AF97" s="56"/>
      <c r="AG97" s="56"/>
      <c r="AH97" s="56"/>
      <c r="AI97" s="56"/>
      <c r="AJ97" s="56"/>
      <c r="AK97" s="56"/>
      <c r="AL97" s="56"/>
      <c r="AM97" s="56"/>
      <c r="AN97" s="56"/>
      <c r="AO97" s="56"/>
      <c r="AP97" s="56"/>
      <c r="AQ97" s="56"/>
      <c r="AR97" s="34"/>
      <c r="AS97" s="28"/>
      <c r="AT97" s="28"/>
      <c r="AU97" s="28"/>
      <c r="AV97" s="28"/>
      <c r="AW97" s="28"/>
      <c r="AX97" s="28"/>
      <c r="AY97" s="28"/>
      <c r="AZ97" s="28"/>
      <c r="BA97" s="28"/>
      <c r="BB97" s="28"/>
      <c r="BC97" s="28"/>
      <c r="BD97" s="28"/>
      <c r="BE97" s="28"/>
    </row>
  </sheetData>
  <sheetProtection sheet="1" formatColumns="0" formatRows="0" objects="1" scenarios="1" spinCount="100000" saltValue="uHYVy6FjtXDW+BXT2F/ZFVDaKR3hW4kO2i5tIwiB1w1l+n93nZ6Rb2khuI9bT3rzRmKT0xFNiEy8aEgL7EBGKQ==" hashValue="kJ1uJPQ+1jD+gikWS7OnvMj7MxFVvD63HY0mGzxmeSFiOCwXkJ0+eqwnCUraBP/lYRpoV9jaSqUNgW9kR0U3cA==" algorithmName="SHA-512" password="CC35"/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CCTV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8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79</v>
      </c>
    </row>
    <row r="3" s="1" customFormat="1" ht="6.96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6"/>
      <c r="AT3" s="13" t="s">
        <v>80</v>
      </c>
    </row>
    <row r="4" s="1" customFormat="1" ht="24.96" customHeight="1">
      <c r="B4" s="16"/>
      <c r="D4" s="123" t="s">
        <v>81</v>
      </c>
      <c r="L4" s="16"/>
      <c r="M4" s="124" t="s">
        <v>10</v>
      </c>
      <c r="AT4" s="13" t="s">
        <v>4</v>
      </c>
    </row>
    <row r="5" s="1" customFormat="1" ht="6.96" customHeight="1">
      <c r="B5" s="16"/>
      <c r="L5" s="16"/>
    </row>
    <row r="6" s="1" customFormat="1" ht="12" customHeight="1">
      <c r="B6" s="16"/>
      <c r="D6" s="125" t="s">
        <v>14</v>
      </c>
      <c r="L6" s="16"/>
    </row>
    <row r="7" s="1" customFormat="1" ht="16.5" customHeight="1">
      <c r="B7" s="16"/>
      <c r="E7" s="126" t="str">
        <f>'Rekapitulace stavby'!K6</f>
        <v>Havíčkův Brod CCTV</v>
      </c>
      <c r="F7" s="125"/>
      <c r="G7" s="125"/>
      <c r="H7" s="125"/>
      <c r="L7" s="16"/>
    </row>
    <row r="8" s="2" customFormat="1" ht="12" customHeight="1">
      <c r="A8" s="28"/>
      <c r="B8" s="34"/>
      <c r="C8" s="28"/>
      <c r="D8" s="125" t="s">
        <v>82</v>
      </c>
      <c r="E8" s="28"/>
      <c r="F8" s="28"/>
      <c r="G8" s="28"/>
      <c r="H8" s="28"/>
      <c r="I8" s="28"/>
      <c r="J8" s="28"/>
      <c r="K8" s="28"/>
      <c r="L8" s="52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</row>
    <row r="9" s="2" customFormat="1" ht="16.5" customHeight="1">
      <c r="A9" s="28"/>
      <c r="B9" s="34"/>
      <c r="C9" s="28"/>
      <c r="D9" s="28"/>
      <c r="E9" s="127" t="s">
        <v>83</v>
      </c>
      <c r="F9" s="28"/>
      <c r="G9" s="28"/>
      <c r="H9" s="28"/>
      <c r="I9" s="28"/>
      <c r="J9" s="28"/>
      <c r="K9" s="28"/>
      <c r="L9" s="52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</row>
    <row r="10" s="2" customFormat="1">
      <c r="A10" s="28"/>
      <c r="B10" s="34"/>
      <c r="C10" s="28"/>
      <c r="D10" s="28"/>
      <c r="E10" s="28"/>
      <c r="F10" s="28"/>
      <c r="G10" s="28"/>
      <c r="H10" s="28"/>
      <c r="I10" s="28"/>
      <c r="J10" s="28"/>
      <c r="K10" s="28"/>
      <c r="L10" s="52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</row>
    <row r="11" s="2" customFormat="1" ht="12" customHeight="1">
      <c r="A11" s="28"/>
      <c r="B11" s="34"/>
      <c r="C11" s="28"/>
      <c r="D11" s="125" t="s">
        <v>16</v>
      </c>
      <c r="E11" s="28"/>
      <c r="F11" s="128" t="s">
        <v>1</v>
      </c>
      <c r="G11" s="28"/>
      <c r="H11" s="28"/>
      <c r="I11" s="125" t="s">
        <v>17</v>
      </c>
      <c r="J11" s="128" t="s">
        <v>1</v>
      </c>
      <c r="K11" s="28"/>
      <c r="L11" s="52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</row>
    <row r="12" s="2" customFormat="1" ht="12" customHeight="1">
      <c r="A12" s="28"/>
      <c r="B12" s="34"/>
      <c r="C12" s="28"/>
      <c r="D12" s="125" t="s">
        <v>18</v>
      </c>
      <c r="E12" s="28"/>
      <c r="F12" s="128" t="s">
        <v>19</v>
      </c>
      <c r="G12" s="28"/>
      <c r="H12" s="28"/>
      <c r="I12" s="125" t="s">
        <v>20</v>
      </c>
      <c r="J12" s="129" t="str">
        <f>'Rekapitulace stavby'!AN8</f>
        <v>19. 9. 2022</v>
      </c>
      <c r="K12" s="28"/>
      <c r="L12" s="52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</row>
    <row r="13" s="2" customFormat="1" ht="10.8" customHeight="1">
      <c r="A13" s="28"/>
      <c r="B13" s="34"/>
      <c r="C13" s="28"/>
      <c r="D13" s="28"/>
      <c r="E13" s="28"/>
      <c r="F13" s="28"/>
      <c r="G13" s="28"/>
      <c r="H13" s="28"/>
      <c r="I13" s="28"/>
      <c r="J13" s="28"/>
      <c r="K13" s="28"/>
      <c r="L13" s="52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</row>
    <row r="14" s="2" customFormat="1" ht="12" customHeight="1">
      <c r="A14" s="28"/>
      <c r="B14" s="34"/>
      <c r="C14" s="28"/>
      <c r="D14" s="125" t="s">
        <v>22</v>
      </c>
      <c r="E14" s="28"/>
      <c r="F14" s="28"/>
      <c r="G14" s="28"/>
      <c r="H14" s="28"/>
      <c r="I14" s="125" t="s">
        <v>23</v>
      </c>
      <c r="J14" s="128" t="str">
        <f>IF('Rekapitulace stavby'!AN10="","",'Rekapitulace stavby'!AN10)</f>
        <v/>
      </c>
      <c r="K14" s="28"/>
      <c r="L14" s="52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28"/>
      <c r="AD14" s="28"/>
      <c r="AE14" s="28"/>
    </row>
    <row r="15" s="2" customFormat="1" ht="18" customHeight="1">
      <c r="A15" s="28"/>
      <c r="B15" s="34"/>
      <c r="C15" s="28"/>
      <c r="D15" s="28"/>
      <c r="E15" s="128" t="str">
        <f>IF('Rekapitulace stavby'!E11="","",'Rekapitulace stavby'!E11)</f>
        <v xml:space="preserve"> </v>
      </c>
      <c r="F15" s="28"/>
      <c r="G15" s="28"/>
      <c r="H15" s="28"/>
      <c r="I15" s="125" t="s">
        <v>24</v>
      </c>
      <c r="J15" s="128" t="str">
        <f>IF('Rekapitulace stavby'!AN11="","",'Rekapitulace stavby'!AN11)</f>
        <v/>
      </c>
      <c r="K15" s="28"/>
      <c r="L15" s="52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</row>
    <row r="16" s="2" customFormat="1" ht="6.96" customHeight="1">
      <c r="A16" s="28"/>
      <c r="B16" s="34"/>
      <c r="C16" s="28"/>
      <c r="D16" s="28"/>
      <c r="E16" s="28"/>
      <c r="F16" s="28"/>
      <c r="G16" s="28"/>
      <c r="H16" s="28"/>
      <c r="I16" s="28"/>
      <c r="J16" s="28"/>
      <c r="K16" s="28"/>
      <c r="L16" s="52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</row>
    <row r="17" s="2" customFormat="1" ht="12" customHeight="1">
      <c r="A17" s="28"/>
      <c r="B17" s="34"/>
      <c r="C17" s="28"/>
      <c r="D17" s="125" t="s">
        <v>25</v>
      </c>
      <c r="E17" s="28"/>
      <c r="F17" s="28"/>
      <c r="G17" s="28"/>
      <c r="H17" s="28"/>
      <c r="I17" s="125" t="s">
        <v>23</v>
      </c>
      <c r="J17" s="128" t="str">
        <f>'Rekapitulace stavby'!AN13</f>
        <v/>
      </c>
      <c r="K17" s="28"/>
      <c r="L17" s="52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</row>
    <row r="18" s="2" customFormat="1" ht="18" customHeight="1">
      <c r="A18" s="28"/>
      <c r="B18" s="34"/>
      <c r="C18" s="28"/>
      <c r="D18" s="28"/>
      <c r="E18" s="128" t="str">
        <f>'Rekapitulace stavby'!E14</f>
        <v xml:space="preserve"> </v>
      </c>
      <c r="F18" s="128"/>
      <c r="G18" s="128"/>
      <c r="H18" s="128"/>
      <c r="I18" s="125" t="s">
        <v>24</v>
      </c>
      <c r="J18" s="128" t="str">
        <f>'Rekapitulace stavby'!AN14</f>
        <v/>
      </c>
      <c r="K18" s="28"/>
      <c r="L18" s="52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</row>
    <row r="19" s="2" customFormat="1" ht="6.96" customHeight="1">
      <c r="A19" s="28"/>
      <c r="B19" s="34"/>
      <c r="C19" s="28"/>
      <c r="D19" s="28"/>
      <c r="E19" s="28"/>
      <c r="F19" s="28"/>
      <c r="G19" s="28"/>
      <c r="H19" s="28"/>
      <c r="I19" s="28"/>
      <c r="J19" s="28"/>
      <c r="K19" s="28"/>
      <c r="L19" s="52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</row>
    <row r="20" s="2" customFormat="1" ht="12" customHeight="1">
      <c r="A20" s="28"/>
      <c r="B20" s="34"/>
      <c r="C20" s="28"/>
      <c r="D20" s="125" t="s">
        <v>26</v>
      </c>
      <c r="E20" s="28"/>
      <c r="F20" s="28"/>
      <c r="G20" s="28"/>
      <c r="H20" s="28"/>
      <c r="I20" s="125" t="s">
        <v>23</v>
      </c>
      <c r="J20" s="128" t="str">
        <f>IF('Rekapitulace stavby'!AN16="","",'Rekapitulace stavby'!AN16)</f>
        <v/>
      </c>
      <c r="K20" s="28"/>
      <c r="L20" s="52"/>
      <c r="S20" s="28"/>
      <c r="T20" s="28"/>
      <c r="U20" s="28"/>
      <c r="V20" s="28"/>
      <c r="W20" s="28"/>
      <c r="X20" s="28"/>
      <c r="Y20" s="28"/>
      <c r="Z20" s="28"/>
      <c r="AA20" s="28"/>
      <c r="AB20" s="28"/>
      <c r="AC20" s="28"/>
      <c r="AD20" s="28"/>
      <c r="AE20" s="28"/>
    </row>
    <row r="21" s="2" customFormat="1" ht="18" customHeight="1">
      <c r="A21" s="28"/>
      <c r="B21" s="34"/>
      <c r="C21" s="28"/>
      <c r="D21" s="28"/>
      <c r="E21" s="128" t="str">
        <f>IF('Rekapitulace stavby'!E17="","",'Rekapitulace stavby'!E17)</f>
        <v xml:space="preserve"> </v>
      </c>
      <c r="F21" s="28"/>
      <c r="G21" s="28"/>
      <c r="H21" s="28"/>
      <c r="I21" s="125" t="s">
        <v>24</v>
      </c>
      <c r="J21" s="128" t="str">
        <f>IF('Rekapitulace stavby'!AN17="","",'Rekapitulace stavby'!AN17)</f>
        <v/>
      </c>
      <c r="K21" s="28"/>
      <c r="L21" s="52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</row>
    <row r="22" s="2" customFormat="1" ht="6.96" customHeight="1">
      <c r="A22" s="28"/>
      <c r="B22" s="34"/>
      <c r="C22" s="28"/>
      <c r="D22" s="28"/>
      <c r="E22" s="28"/>
      <c r="F22" s="28"/>
      <c r="G22" s="28"/>
      <c r="H22" s="28"/>
      <c r="I22" s="28"/>
      <c r="J22" s="28"/>
      <c r="K22" s="28"/>
      <c r="L22" s="52"/>
      <c r="S22" s="28"/>
      <c r="T22" s="28"/>
      <c r="U22" s="28"/>
      <c r="V22" s="28"/>
      <c r="W22" s="28"/>
      <c r="X22" s="28"/>
      <c r="Y22" s="28"/>
      <c r="Z22" s="28"/>
      <c r="AA22" s="28"/>
      <c r="AB22" s="28"/>
      <c r="AC22" s="28"/>
      <c r="AD22" s="28"/>
      <c r="AE22" s="28"/>
    </row>
    <row r="23" s="2" customFormat="1" ht="12" customHeight="1">
      <c r="A23" s="28"/>
      <c r="B23" s="34"/>
      <c r="C23" s="28"/>
      <c r="D23" s="125" t="s">
        <v>28</v>
      </c>
      <c r="E23" s="28"/>
      <c r="F23" s="28"/>
      <c r="G23" s="28"/>
      <c r="H23" s="28"/>
      <c r="I23" s="125" t="s">
        <v>23</v>
      </c>
      <c r="J23" s="128" t="str">
        <f>IF('Rekapitulace stavby'!AN19="","",'Rekapitulace stavby'!AN19)</f>
        <v/>
      </c>
      <c r="K23" s="28"/>
      <c r="L23" s="52"/>
      <c r="S23" s="28"/>
      <c r="T23" s="28"/>
      <c r="U23" s="28"/>
      <c r="V23" s="28"/>
      <c r="W23" s="28"/>
      <c r="X23" s="28"/>
      <c r="Y23" s="28"/>
      <c r="Z23" s="28"/>
      <c r="AA23" s="28"/>
      <c r="AB23" s="28"/>
      <c r="AC23" s="28"/>
      <c r="AD23" s="28"/>
      <c r="AE23" s="28"/>
    </row>
    <row r="24" s="2" customFormat="1" ht="18" customHeight="1">
      <c r="A24" s="28"/>
      <c r="B24" s="34"/>
      <c r="C24" s="28"/>
      <c r="D24" s="28"/>
      <c r="E24" s="128" t="str">
        <f>IF('Rekapitulace stavby'!E20="","",'Rekapitulace stavby'!E20)</f>
        <v xml:space="preserve"> </v>
      </c>
      <c r="F24" s="28"/>
      <c r="G24" s="28"/>
      <c r="H24" s="28"/>
      <c r="I24" s="125" t="s">
        <v>24</v>
      </c>
      <c r="J24" s="128" t="str">
        <f>IF('Rekapitulace stavby'!AN20="","",'Rekapitulace stavby'!AN20)</f>
        <v/>
      </c>
      <c r="K24" s="28"/>
      <c r="L24" s="52"/>
      <c r="S24" s="28"/>
      <c r="T24" s="28"/>
      <c r="U24" s="28"/>
      <c r="V24" s="28"/>
      <c r="W24" s="28"/>
      <c r="X24" s="28"/>
      <c r="Y24" s="28"/>
      <c r="Z24" s="28"/>
      <c r="AA24" s="28"/>
      <c r="AB24" s="28"/>
      <c r="AC24" s="28"/>
      <c r="AD24" s="28"/>
      <c r="AE24" s="28"/>
    </row>
    <row r="25" s="2" customFormat="1" ht="6.96" customHeight="1">
      <c r="A25" s="28"/>
      <c r="B25" s="34"/>
      <c r="C25" s="28"/>
      <c r="D25" s="28"/>
      <c r="E25" s="28"/>
      <c r="F25" s="28"/>
      <c r="G25" s="28"/>
      <c r="H25" s="28"/>
      <c r="I25" s="28"/>
      <c r="J25" s="28"/>
      <c r="K25" s="28"/>
      <c r="L25" s="52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</row>
    <row r="26" s="2" customFormat="1" ht="12" customHeight="1">
      <c r="A26" s="28"/>
      <c r="B26" s="34"/>
      <c r="C26" s="28"/>
      <c r="D26" s="125" t="s">
        <v>29</v>
      </c>
      <c r="E26" s="28"/>
      <c r="F26" s="28"/>
      <c r="G26" s="28"/>
      <c r="H26" s="28"/>
      <c r="I26" s="28"/>
      <c r="J26" s="28"/>
      <c r="K26" s="28"/>
      <c r="L26" s="52"/>
      <c r="S26" s="28"/>
      <c r="T26" s="28"/>
      <c r="U26" s="28"/>
      <c r="V26" s="28"/>
      <c r="W26" s="28"/>
      <c r="X26" s="28"/>
      <c r="Y26" s="28"/>
      <c r="Z26" s="28"/>
      <c r="AA26" s="28"/>
      <c r="AB26" s="28"/>
      <c r="AC26" s="28"/>
      <c r="AD26" s="28"/>
      <c r="AE26" s="28"/>
    </row>
    <row r="27" s="8" customFormat="1" ht="16.5" customHeight="1">
      <c r="A27" s="130"/>
      <c r="B27" s="131"/>
      <c r="C27" s="130"/>
      <c r="D27" s="130"/>
      <c r="E27" s="132" t="s">
        <v>1</v>
      </c>
      <c r="F27" s="132"/>
      <c r="G27" s="132"/>
      <c r="H27" s="132"/>
      <c r="I27" s="130"/>
      <c r="J27" s="130"/>
      <c r="K27" s="130"/>
      <c r="L27" s="133"/>
      <c r="S27" s="130"/>
      <c r="T27" s="130"/>
      <c r="U27" s="130"/>
      <c r="V27" s="130"/>
      <c r="W27" s="130"/>
      <c r="X27" s="130"/>
      <c r="Y27" s="130"/>
      <c r="Z27" s="130"/>
      <c r="AA27" s="130"/>
      <c r="AB27" s="130"/>
      <c r="AC27" s="130"/>
      <c r="AD27" s="130"/>
      <c r="AE27" s="130"/>
    </row>
    <row r="28" s="2" customFormat="1" ht="6.96" customHeight="1">
      <c r="A28" s="28"/>
      <c r="B28" s="34"/>
      <c r="C28" s="28"/>
      <c r="D28" s="28"/>
      <c r="E28" s="28"/>
      <c r="F28" s="28"/>
      <c r="G28" s="28"/>
      <c r="H28" s="28"/>
      <c r="I28" s="28"/>
      <c r="J28" s="28"/>
      <c r="K28" s="28"/>
      <c r="L28" s="52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</row>
    <row r="29" s="2" customFormat="1" ht="6.96" customHeight="1">
      <c r="A29" s="28"/>
      <c r="B29" s="34"/>
      <c r="C29" s="28"/>
      <c r="D29" s="134"/>
      <c r="E29" s="134"/>
      <c r="F29" s="134"/>
      <c r="G29" s="134"/>
      <c r="H29" s="134"/>
      <c r="I29" s="134"/>
      <c r="J29" s="134"/>
      <c r="K29" s="134"/>
      <c r="L29" s="52"/>
      <c r="S29" s="28"/>
      <c r="T29" s="28"/>
      <c r="U29" s="28"/>
      <c r="V29" s="28"/>
      <c r="W29" s="28"/>
      <c r="X29" s="28"/>
      <c r="Y29" s="28"/>
      <c r="Z29" s="28"/>
      <c r="AA29" s="28"/>
      <c r="AB29" s="28"/>
      <c r="AC29" s="28"/>
      <c r="AD29" s="28"/>
      <c r="AE29" s="28"/>
    </row>
    <row r="30" s="2" customFormat="1" ht="25.44" customHeight="1">
      <c r="A30" s="28"/>
      <c r="B30" s="34"/>
      <c r="C30" s="28"/>
      <c r="D30" s="135" t="s">
        <v>30</v>
      </c>
      <c r="E30" s="28"/>
      <c r="F30" s="28"/>
      <c r="G30" s="28"/>
      <c r="H30" s="28"/>
      <c r="I30" s="28"/>
      <c r="J30" s="136">
        <f>ROUND(J118, 2)</f>
        <v>207214</v>
      </c>
      <c r="K30" s="28"/>
      <c r="L30" s="52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</row>
    <row r="31" s="2" customFormat="1" ht="6.96" customHeight="1">
      <c r="A31" s="28"/>
      <c r="B31" s="34"/>
      <c r="C31" s="28"/>
      <c r="D31" s="134"/>
      <c r="E31" s="134"/>
      <c r="F31" s="134"/>
      <c r="G31" s="134"/>
      <c r="H31" s="134"/>
      <c r="I31" s="134"/>
      <c r="J31" s="134"/>
      <c r="K31" s="134"/>
      <c r="L31" s="52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</row>
    <row r="32" s="2" customFormat="1" ht="14.4" customHeight="1">
      <c r="A32" s="28"/>
      <c r="B32" s="34"/>
      <c r="C32" s="28"/>
      <c r="D32" s="28"/>
      <c r="E32" s="28"/>
      <c r="F32" s="137" t="s">
        <v>32</v>
      </c>
      <c r="G32" s="28"/>
      <c r="H32" s="28"/>
      <c r="I32" s="137" t="s">
        <v>31</v>
      </c>
      <c r="J32" s="137" t="s">
        <v>33</v>
      </c>
      <c r="K32" s="28"/>
      <c r="L32" s="52"/>
      <c r="S32" s="28"/>
      <c r="T32" s="28"/>
      <c r="U32" s="28"/>
      <c r="V32" s="28"/>
      <c r="W32" s="28"/>
      <c r="X32" s="28"/>
      <c r="Y32" s="28"/>
      <c r="Z32" s="28"/>
      <c r="AA32" s="28"/>
      <c r="AB32" s="28"/>
      <c r="AC32" s="28"/>
      <c r="AD32" s="28"/>
      <c r="AE32" s="28"/>
    </row>
    <row r="33" s="2" customFormat="1" ht="14.4" customHeight="1">
      <c r="A33" s="28"/>
      <c r="B33" s="34"/>
      <c r="C33" s="28"/>
      <c r="D33" s="138" t="s">
        <v>34</v>
      </c>
      <c r="E33" s="125" t="s">
        <v>35</v>
      </c>
      <c r="F33" s="139">
        <f>ROUND((SUM(BE118:BE144)),  2)</f>
        <v>207214</v>
      </c>
      <c r="G33" s="28"/>
      <c r="H33" s="28"/>
      <c r="I33" s="140">
        <v>0.20999999999999999</v>
      </c>
      <c r="J33" s="139">
        <f>ROUND(((SUM(BE118:BE144))*I33),  2)</f>
        <v>43514.940000000002</v>
      </c>
      <c r="K33" s="28"/>
      <c r="L33" s="52"/>
      <c r="S33" s="28"/>
      <c r="T33" s="28"/>
      <c r="U33" s="28"/>
      <c r="V33" s="28"/>
      <c r="W33" s="28"/>
      <c r="X33" s="28"/>
      <c r="Y33" s="28"/>
      <c r="Z33" s="28"/>
      <c r="AA33" s="28"/>
      <c r="AB33" s="28"/>
      <c r="AC33" s="28"/>
      <c r="AD33" s="28"/>
      <c r="AE33" s="28"/>
    </row>
    <row r="34" s="2" customFormat="1" ht="14.4" customHeight="1">
      <c r="A34" s="28"/>
      <c r="B34" s="34"/>
      <c r="C34" s="28"/>
      <c r="D34" s="28"/>
      <c r="E34" s="125" t="s">
        <v>36</v>
      </c>
      <c r="F34" s="139">
        <f>ROUND((SUM(BF118:BF144)),  2)</f>
        <v>0</v>
      </c>
      <c r="G34" s="28"/>
      <c r="H34" s="28"/>
      <c r="I34" s="140">
        <v>0.14999999999999999</v>
      </c>
      <c r="J34" s="139">
        <f>ROUND(((SUM(BF118:BF144))*I34),  2)</f>
        <v>0</v>
      </c>
      <c r="K34" s="28"/>
      <c r="L34" s="52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</row>
    <row r="35" hidden="1" s="2" customFormat="1" ht="14.4" customHeight="1">
      <c r="A35" s="28"/>
      <c r="B35" s="34"/>
      <c r="C35" s="28"/>
      <c r="D35" s="28"/>
      <c r="E35" s="125" t="s">
        <v>37</v>
      </c>
      <c r="F35" s="139">
        <f>ROUND((SUM(BG118:BG144)),  2)</f>
        <v>0</v>
      </c>
      <c r="G35" s="28"/>
      <c r="H35" s="28"/>
      <c r="I35" s="140">
        <v>0.20999999999999999</v>
      </c>
      <c r="J35" s="139">
        <f>0</f>
        <v>0</v>
      </c>
      <c r="K35" s="28"/>
      <c r="L35" s="52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</row>
    <row r="36" hidden="1" s="2" customFormat="1" ht="14.4" customHeight="1">
      <c r="A36" s="28"/>
      <c r="B36" s="34"/>
      <c r="C36" s="28"/>
      <c r="D36" s="28"/>
      <c r="E36" s="125" t="s">
        <v>38</v>
      </c>
      <c r="F36" s="139">
        <f>ROUND((SUM(BH118:BH144)),  2)</f>
        <v>0</v>
      </c>
      <c r="G36" s="28"/>
      <c r="H36" s="28"/>
      <c r="I36" s="140">
        <v>0.14999999999999999</v>
      </c>
      <c r="J36" s="139">
        <f>0</f>
        <v>0</v>
      </c>
      <c r="K36" s="28"/>
      <c r="L36" s="52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</row>
    <row r="37" hidden="1" s="2" customFormat="1" ht="14.4" customHeight="1">
      <c r="A37" s="28"/>
      <c r="B37" s="34"/>
      <c r="C37" s="28"/>
      <c r="D37" s="28"/>
      <c r="E37" s="125" t="s">
        <v>39</v>
      </c>
      <c r="F37" s="139">
        <f>ROUND((SUM(BI118:BI144)),  2)</f>
        <v>0</v>
      </c>
      <c r="G37" s="28"/>
      <c r="H37" s="28"/>
      <c r="I37" s="140">
        <v>0</v>
      </c>
      <c r="J37" s="139">
        <f>0</f>
        <v>0</v>
      </c>
      <c r="K37" s="28"/>
      <c r="L37" s="52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</row>
    <row r="38" s="2" customFormat="1" ht="6.96" customHeight="1">
      <c r="A38" s="28"/>
      <c r="B38" s="34"/>
      <c r="C38" s="28"/>
      <c r="D38" s="28"/>
      <c r="E38" s="28"/>
      <c r="F38" s="28"/>
      <c r="G38" s="28"/>
      <c r="H38" s="28"/>
      <c r="I38" s="28"/>
      <c r="J38" s="28"/>
      <c r="K38" s="28"/>
      <c r="L38" s="52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</row>
    <row r="39" s="2" customFormat="1" ht="25.44" customHeight="1">
      <c r="A39" s="28"/>
      <c r="B39" s="34"/>
      <c r="C39" s="141"/>
      <c r="D39" s="142" t="s">
        <v>40</v>
      </c>
      <c r="E39" s="143"/>
      <c r="F39" s="143"/>
      <c r="G39" s="144" t="s">
        <v>41</v>
      </c>
      <c r="H39" s="145" t="s">
        <v>42</v>
      </c>
      <c r="I39" s="143"/>
      <c r="J39" s="146">
        <f>SUM(J30:J37)</f>
        <v>250728.94</v>
      </c>
      <c r="K39" s="147"/>
      <c r="L39" s="52"/>
      <c r="S39" s="28"/>
      <c r="T39" s="28"/>
      <c r="U39" s="28"/>
      <c r="V39" s="28"/>
      <c r="W39" s="28"/>
      <c r="X39" s="28"/>
      <c r="Y39" s="28"/>
      <c r="Z39" s="28"/>
      <c r="AA39" s="28"/>
      <c r="AB39" s="28"/>
      <c r="AC39" s="28"/>
      <c r="AD39" s="28"/>
      <c r="AE39" s="28"/>
    </row>
    <row r="40" s="2" customFormat="1" ht="14.4" customHeight="1">
      <c r="A40" s="28"/>
      <c r="B40" s="34"/>
      <c r="C40" s="28"/>
      <c r="D40" s="28"/>
      <c r="E40" s="28"/>
      <c r="F40" s="28"/>
      <c r="G40" s="28"/>
      <c r="H40" s="28"/>
      <c r="I40" s="28"/>
      <c r="J40" s="28"/>
      <c r="K40" s="28"/>
      <c r="L40" s="52"/>
      <c r="S40" s="28"/>
      <c r="T40" s="28"/>
      <c r="U40" s="28"/>
      <c r="V40" s="28"/>
      <c r="W40" s="28"/>
      <c r="X40" s="28"/>
      <c r="Y40" s="28"/>
      <c r="Z40" s="28"/>
      <c r="AA40" s="28"/>
      <c r="AB40" s="28"/>
      <c r="AC40" s="28"/>
      <c r="AD40" s="28"/>
      <c r="AE40" s="28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2"/>
      <c r="D50" s="148" t="s">
        <v>43</v>
      </c>
      <c r="E50" s="149"/>
      <c r="F50" s="149"/>
      <c r="G50" s="148" t="s">
        <v>44</v>
      </c>
      <c r="H50" s="149"/>
      <c r="I50" s="149"/>
      <c r="J50" s="149"/>
      <c r="K50" s="149"/>
      <c r="L50" s="52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28"/>
      <c r="B61" s="34"/>
      <c r="C61" s="28"/>
      <c r="D61" s="150" t="s">
        <v>45</v>
      </c>
      <c r="E61" s="151"/>
      <c r="F61" s="152" t="s">
        <v>46</v>
      </c>
      <c r="G61" s="150" t="s">
        <v>45</v>
      </c>
      <c r="H61" s="151"/>
      <c r="I61" s="151"/>
      <c r="J61" s="153" t="s">
        <v>46</v>
      </c>
      <c r="K61" s="151"/>
      <c r="L61" s="52"/>
      <c r="S61" s="28"/>
      <c r="T61" s="28"/>
      <c r="U61" s="28"/>
      <c r="V61" s="28"/>
      <c r="W61" s="28"/>
      <c r="X61" s="28"/>
      <c r="Y61" s="28"/>
      <c r="Z61" s="28"/>
      <c r="AA61" s="28"/>
      <c r="AB61" s="28"/>
      <c r="AC61" s="28"/>
      <c r="AD61" s="28"/>
      <c r="AE61" s="28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28"/>
      <c r="B65" s="34"/>
      <c r="C65" s="28"/>
      <c r="D65" s="148" t="s">
        <v>47</v>
      </c>
      <c r="E65" s="154"/>
      <c r="F65" s="154"/>
      <c r="G65" s="148" t="s">
        <v>48</v>
      </c>
      <c r="H65" s="154"/>
      <c r="I65" s="154"/>
      <c r="J65" s="154"/>
      <c r="K65" s="154"/>
      <c r="L65" s="52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  <c r="AD65" s="28"/>
      <c r="AE65" s="28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28"/>
      <c r="B76" s="34"/>
      <c r="C76" s="28"/>
      <c r="D76" s="150" t="s">
        <v>45</v>
      </c>
      <c r="E76" s="151"/>
      <c r="F76" s="152" t="s">
        <v>46</v>
      </c>
      <c r="G76" s="150" t="s">
        <v>45</v>
      </c>
      <c r="H76" s="151"/>
      <c r="I76" s="151"/>
      <c r="J76" s="153" t="s">
        <v>46</v>
      </c>
      <c r="K76" s="151"/>
      <c r="L76" s="52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</row>
    <row r="77" s="2" customFormat="1" ht="14.4" customHeight="1">
      <c r="A77" s="28"/>
      <c r="B77" s="155"/>
      <c r="C77" s="156"/>
      <c r="D77" s="156"/>
      <c r="E77" s="156"/>
      <c r="F77" s="156"/>
      <c r="G77" s="156"/>
      <c r="H77" s="156"/>
      <c r="I77" s="156"/>
      <c r="J77" s="156"/>
      <c r="K77" s="156"/>
      <c r="L77" s="52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</row>
    <row r="81" s="2" customFormat="1" ht="6.96" customHeight="1">
      <c r="A81" s="28"/>
      <c r="B81" s="157"/>
      <c r="C81" s="158"/>
      <c r="D81" s="158"/>
      <c r="E81" s="158"/>
      <c r="F81" s="158"/>
      <c r="G81" s="158"/>
      <c r="H81" s="158"/>
      <c r="I81" s="158"/>
      <c r="J81" s="158"/>
      <c r="K81" s="158"/>
      <c r="L81" s="52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</row>
    <row r="82" s="2" customFormat="1" ht="24.96" customHeight="1">
      <c r="A82" s="28"/>
      <c r="B82" s="29"/>
      <c r="C82" s="19" t="s">
        <v>84</v>
      </c>
      <c r="D82" s="30"/>
      <c r="E82" s="30"/>
      <c r="F82" s="30"/>
      <c r="G82" s="30"/>
      <c r="H82" s="30"/>
      <c r="I82" s="30"/>
      <c r="J82" s="30"/>
      <c r="K82" s="30"/>
      <c r="L82" s="52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</row>
    <row r="83" s="2" customFormat="1" ht="6.96" customHeight="1">
      <c r="A83" s="28"/>
      <c r="B83" s="29"/>
      <c r="C83" s="30"/>
      <c r="D83" s="30"/>
      <c r="E83" s="30"/>
      <c r="F83" s="30"/>
      <c r="G83" s="30"/>
      <c r="H83" s="30"/>
      <c r="I83" s="30"/>
      <c r="J83" s="30"/>
      <c r="K83" s="30"/>
      <c r="L83" s="52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</row>
    <row r="84" s="2" customFormat="1" ht="12" customHeight="1">
      <c r="A84" s="28"/>
      <c r="B84" s="29"/>
      <c r="C84" s="25" t="s">
        <v>14</v>
      </c>
      <c r="D84" s="30"/>
      <c r="E84" s="30"/>
      <c r="F84" s="30"/>
      <c r="G84" s="30"/>
      <c r="H84" s="30"/>
      <c r="I84" s="30"/>
      <c r="J84" s="30"/>
      <c r="K84" s="30"/>
      <c r="L84" s="52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</row>
    <row r="85" s="2" customFormat="1" ht="16.5" customHeight="1">
      <c r="A85" s="28"/>
      <c r="B85" s="29"/>
      <c r="C85" s="30"/>
      <c r="D85" s="30"/>
      <c r="E85" s="159" t="str">
        <f>E7</f>
        <v>Havíčkův Brod CCTV</v>
      </c>
      <c r="F85" s="25"/>
      <c r="G85" s="25"/>
      <c r="H85" s="25"/>
      <c r="I85" s="30"/>
      <c r="J85" s="30"/>
      <c r="K85" s="30"/>
      <c r="L85" s="52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</row>
    <row r="86" s="2" customFormat="1" ht="12" customHeight="1">
      <c r="A86" s="28"/>
      <c r="B86" s="29"/>
      <c r="C86" s="25" t="s">
        <v>82</v>
      </c>
      <c r="D86" s="30"/>
      <c r="E86" s="30"/>
      <c r="F86" s="30"/>
      <c r="G86" s="30"/>
      <c r="H86" s="30"/>
      <c r="I86" s="30"/>
      <c r="J86" s="30"/>
      <c r="K86" s="30"/>
      <c r="L86" s="52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</row>
    <row r="87" s="2" customFormat="1" ht="16.5" customHeight="1">
      <c r="A87" s="28"/>
      <c r="B87" s="29"/>
      <c r="C87" s="30"/>
      <c r="D87" s="30"/>
      <c r="E87" s="65" t="str">
        <f>E9</f>
        <v>01 - CCTV</v>
      </c>
      <c r="F87" s="30"/>
      <c r="G87" s="30"/>
      <c r="H87" s="30"/>
      <c r="I87" s="30"/>
      <c r="J87" s="30"/>
      <c r="K87" s="30"/>
      <c r="L87" s="52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</row>
    <row r="88" s="2" customFormat="1" ht="6.96" customHeight="1">
      <c r="A88" s="28"/>
      <c r="B88" s="29"/>
      <c r="C88" s="30"/>
      <c r="D88" s="30"/>
      <c r="E88" s="30"/>
      <c r="F88" s="30"/>
      <c r="G88" s="30"/>
      <c r="H88" s="30"/>
      <c r="I88" s="30"/>
      <c r="J88" s="30"/>
      <c r="K88" s="30"/>
      <c r="L88" s="52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</row>
    <row r="89" s="2" customFormat="1" ht="12" customHeight="1">
      <c r="A89" s="28"/>
      <c r="B89" s="29"/>
      <c r="C89" s="25" t="s">
        <v>18</v>
      </c>
      <c r="D89" s="30"/>
      <c r="E89" s="30"/>
      <c r="F89" s="22" t="str">
        <f>F12</f>
        <v xml:space="preserve"> </v>
      </c>
      <c r="G89" s="30"/>
      <c r="H89" s="30"/>
      <c r="I89" s="25" t="s">
        <v>20</v>
      </c>
      <c r="J89" s="68" t="str">
        <f>IF(J12="","",J12)</f>
        <v>19. 9. 2022</v>
      </c>
      <c r="K89" s="30"/>
      <c r="L89" s="52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</row>
    <row r="90" s="2" customFormat="1" ht="6.96" customHeight="1">
      <c r="A90" s="28"/>
      <c r="B90" s="29"/>
      <c r="C90" s="30"/>
      <c r="D90" s="30"/>
      <c r="E90" s="30"/>
      <c r="F90" s="30"/>
      <c r="G90" s="30"/>
      <c r="H90" s="30"/>
      <c r="I90" s="30"/>
      <c r="J90" s="30"/>
      <c r="K90" s="30"/>
      <c r="L90" s="52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</row>
    <row r="91" s="2" customFormat="1" ht="15.15" customHeight="1">
      <c r="A91" s="28"/>
      <c r="B91" s="29"/>
      <c r="C91" s="25" t="s">
        <v>22</v>
      </c>
      <c r="D91" s="30"/>
      <c r="E91" s="30"/>
      <c r="F91" s="22" t="str">
        <f>E15</f>
        <v xml:space="preserve"> </v>
      </c>
      <c r="G91" s="30"/>
      <c r="H91" s="30"/>
      <c r="I91" s="25" t="s">
        <v>26</v>
      </c>
      <c r="J91" s="26" t="str">
        <f>E21</f>
        <v xml:space="preserve"> </v>
      </c>
      <c r="K91" s="30"/>
      <c r="L91" s="52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</row>
    <row r="92" s="2" customFormat="1" ht="15.15" customHeight="1">
      <c r="A92" s="28"/>
      <c r="B92" s="29"/>
      <c r="C92" s="25" t="s">
        <v>25</v>
      </c>
      <c r="D92" s="30"/>
      <c r="E92" s="30"/>
      <c r="F92" s="22" t="str">
        <f>IF(E18="","",E18)</f>
        <v xml:space="preserve"> </v>
      </c>
      <c r="G92" s="30"/>
      <c r="H92" s="30"/>
      <c r="I92" s="25" t="s">
        <v>28</v>
      </c>
      <c r="J92" s="26" t="str">
        <f>E24</f>
        <v xml:space="preserve"> </v>
      </c>
      <c r="K92" s="30"/>
      <c r="L92" s="52"/>
      <c r="S92" s="28"/>
      <c r="T92" s="28"/>
      <c r="U92" s="28"/>
      <c r="V92" s="28"/>
      <c r="W92" s="28"/>
      <c r="X92" s="28"/>
      <c r="Y92" s="28"/>
      <c r="Z92" s="28"/>
      <c r="AA92" s="28"/>
      <c r="AB92" s="28"/>
      <c r="AC92" s="28"/>
      <c r="AD92" s="28"/>
      <c r="AE92" s="28"/>
    </row>
    <row r="93" s="2" customFormat="1" ht="10.32" customHeight="1">
      <c r="A93" s="28"/>
      <c r="B93" s="29"/>
      <c r="C93" s="30"/>
      <c r="D93" s="30"/>
      <c r="E93" s="30"/>
      <c r="F93" s="30"/>
      <c r="G93" s="30"/>
      <c r="H93" s="30"/>
      <c r="I93" s="30"/>
      <c r="J93" s="30"/>
      <c r="K93" s="30"/>
      <c r="L93" s="52"/>
      <c r="S93" s="28"/>
      <c r="T93" s="28"/>
      <c r="U93" s="28"/>
      <c r="V93" s="28"/>
      <c r="W93" s="28"/>
      <c r="X93" s="28"/>
      <c r="Y93" s="28"/>
      <c r="Z93" s="28"/>
      <c r="AA93" s="28"/>
      <c r="AB93" s="28"/>
      <c r="AC93" s="28"/>
      <c r="AD93" s="28"/>
      <c r="AE93" s="28"/>
    </row>
    <row r="94" s="2" customFormat="1" ht="29.28" customHeight="1">
      <c r="A94" s="28"/>
      <c r="B94" s="29"/>
      <c r="C94" s="160" t="s">
        <v>85</v>
      </c>
      <c r="D94" s="161"/>
      <c r="E94" s="161"/>
      <c r="F94" s="161"/>
      <c r="G94" s="161"/>
      <c r="H94" s="161"/>
      <c r="I94" s="161"/>
      <c r="J94" s="162" t="s">
        <v>86</v>
      </c>
      <c r="K94" s="161"/>
      <c r="L94" s="52"/>
      <c r="S94" s="28"/>
      <c r="T94" s="28"/>
      <c r="U94" s="28"/>
      <c r="V94" s="28"/>
      <c r="W94" s="28"/>
      <c r="X94" s="28"/>
      <c r="Y94" s="28"/>
      <c r="Z94" s="28"/>
      <c r="AA94" s="28"/>
      <c r="AB94" s="28"/>
      <c r="AC94" s="28"/>
      <c r="AD94" s="28"/>
      <c r="AE94" s="28"/>
    </row>
    <row r="95" s="2" customFormat="1" ht="10.32" customHeight="1">
      <c r="A95" s="28"/>
      <c r="B95" s="29"/>
      <c r="C95" s="30"/>
      <c r="D95" s="30"/>
      <c r="E95" s="30"/>
      <c r="F95" s="30"/>
      <c r="G95" s="30"/>
      <c r="H95" s="30"/>
      <c r="I95" s="30"/>
      <c r="J95" s="30"/>
      <c r="K95" s="30"/>
      <c r="L95" s="52"/>
      <c r="S95" s="28"/>
      <c r="T95" s="28"/>
      <c r="U95" s="28"/>
      <c r="V95" s="28"/>
      <c r="W95" s="28"/>
      <c r="X95" s="28"/>
      <c r="Y95" s="28"/>
      <c r="Z95" s="28"/>
      <c r="AA95" s="28"/>
      <c r="AB95" s="28"/>
      <c r="AC95" s="28"/>
      <c r="AD95" s="28"/>
      <c r="AE95" s="28"/>
    </row>
    <row r="96" s="2" customFormat="1" ht="22.8" customHeight="1">
      <c r="A96" s="28"/>
      <c r="B96" s="29"/>
      <c r="C96" s="163" t="s">
        <v>87</v>
      </c>
      <c r="D96" s="30"/>
      <c r="E96" s="30"/>
      <c r="F96" s="30"/>
      <c r="G96" s="30"/>
      <c r="H96" s="30"/>
      <c r="I96" s="30"/>
      <c r="J96" s="99">
        <f>J118</f>
        <v>207214</v>
      </c>
      <c r="K96" s="30"/>
      <c r="L96" s="52"/>
      <c r="S96" s="28"/>
      <c r="T96" s="28"/>
      <c r="U96" s="28"/>
      <c r="V96" s="28"/>
      <c r="W96" s="28"/>
      <c r="X96" s="28"/>
      <c r="Y96" s="28"/>
      <c r="Z96" s="28"/>
      <c r="AA96" s="28"/>
      <c r="AB96" s="28"/>
      <c r="AC96" s="28"/>
      <c r="AD96" s="28"/>
      <c r="AE96" s="28"/>
      <c r="AU96" s="13" t="s">
        <v>88</v>
      </c>
    </row>
    <row r="97" s="9" customFormat="1" ht="24.96" customHeight="1">
      <c r="A97" s="9"/>
      <c r="B97" s="164"/>
      <c r="C97" s="165"/>
      <c r="D97" s="166" t="s">
        <v>89</v>
      </c>
      <c r="E97" s="167"/>
      <c r="F97" s="167"/>
      <c r="G97" s="167"/>
      <c r="H97" s="167"/>
      <c r="I97" s="167"/>
      <c r="J97" s="168">
        <f>J129</f>
        <v>126400.58</v>
      </c>
      <c r="K97" s="165"/>
      <c r="L97" s="16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64"/>
      <c r="C98" s="165"/>
      <c r="D98" s="166" t="s">
        <v>90</v>
      </c>
      <c r="E98" s="167"/>
      <c r="F98" s="167"/>
      <c r="G98" s="167"/>
      <c r="H98" s="167"/>
      <c r="I98" s="167"/>
      <c r="J98" s="168">
        <f>J143</f>
        <v>550</v>
      </c>
      <c r="K98" s="165"/>
      <c r="L98" s="16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28"/>
      <c r="B99" s="29"/>
      <c r="C99" s="30"/>
      <c r="D99" s="30"/>
      <c r="E99" s="30"/>
      <c r="F99" s="30"/>
      <c r="G99" s="30"/>
      <c r="H99" s="30"/>
      <c r="I99" s="30"/>
      <c r="J99" s="30"/>
      <c r="K99" s="30"/>
      <c r="L99" s="52"/>
      <c r="S99" s="28"/>
      <c r="T99" s="28"/>
      <c r="U99" s="28"/>
      <c r="V99" s="28"/>
      <c r="W99" s="28"/>
      <c r="X99" s="28"/>
      <c r="Y99" s="28"/>
      <c r="Z99" s="28"/>
      <c r="AA99" s="28"/>
      <c r="AB99" s="28"/>
      <c r="AC99" s="28"/>
      <c r="AD99" s="28"/>
      <c r="AE99" s="28"/>
    </row>
    <row r="100" s="2" customFormat="1" ht="6.96" customHeight="1">
      <c r="A100" s="28"/>
      <c r="B100" s="55"/>
      <c r="C100" s="56"/>
      <c r="D100" s="56"/>
      <c r="E100" s="56"/>
      <c r="F100" s="56"/>
      <c r="G100" s="56"/>
      <c r="H100" s="56"/>
      <c r="I100" s="56"/>
      <c r="J100" s="56"/>
      <c r="K100" s="56"/>
      <c r="L100" s="52"/>
      <c r="S100" s="28"/>
      <c r="T100" s="28"/>
      <c r="U100" s="28"/>
      <c r="V100" s="28"/>
      <c r="W100" s="28"/>
      <c r="X100" s="28"/>
      <c r="Y100" s="28"/>
      <c r="Z100" s="28"/>
      <c r="AA100" s="28"/>
      <c r="AB100" s="28"/>
      <c r="AC100" s="28"/>
      <c r="AD100" s="28"/>
      <c r="AE100" s="28"/>
    </row>
    <row r="104" s="2" customFormat="1" ht="6.96" customHeight="1">
      <c r="A104" s="28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2"/>
      <c r="S104" s="28"/>
      <c r="T104" s="28"/>
      <c r="U104" s="28"/>
      <c r="V104" s="28"/>
      <c r="W104" s="28"/>
      <c r="X104" s="28"/>
      <c r="Y104" s="28"/>
      <c r="Z104" s="28"/>
      <c r="AA104" s="28"/>
      <c r="AB104" s="28"/>
      <c r="AC104" s="28"/>
      <c r="AD104" s="28"/>
      <c r="AE104" s="28"/>
    </row>
    <row r="105" s="2" customFormat="1" ht="24.96" customHeight="1">
      <c r="A105" s="28"/>
      <c r="B105" s="29"/>
      <c r="C105" s="19" t="s">
        <v>91</v>
      </c>
      <c r="D105" s="30"/>
      <c r="E105" s="30"/>
      <c r="F105" s="30"/>
      <c r="G105" s="30"/>
      <c r="H105" s="30"/>
      <c r="I105" s="30"/>
      <c r="J105" s="30"/>
      <c r="K105" s="30"/>
      <c r="L105" s="52"/>
      <c r="S105" s="28"/>
      <c r="T105" s="28"/>
      <c r="U105" s="28"/>
      <c r="V105" s="28"/>
      <c r="W105" s="28"/>
      <c r="X105" s="28"/>
      <c r="Y105" s="28"/>
      <c r="Z105" s="28"/>
      <c r="AA105" s="28"/>
      <c r="AB105" s="28"/>
      <c r="AC105" s="28"/>
      <c r="AD105" s="28"/>
      <c r="AE105" s="28"/>
    </row>
    <row r="106" s="2" customFormat="1" ht="6.96" customHeight="1">
      <c r="A106" s="28"/>
      <c r="B106" s="29"/>
      <c r="C106" s="30"/>
      <c r="D106" s="30"/>
      <c r="E106" s="30"/>
      <c r="F106" s="30"/>
      <c r="G106" s="30"/>
      <c r="H106" s="30"/>
      <c r="I106" s="30"/>
      <c r="J106" s="30"/>
      <c r="K106" s="30"/>
      <c r="L106" s="52"/>
      <c r="S106" s="28"/>
      <c r="T106" s="28"/>
      <c r="U106" s="28"/>
      <c r="V106" s="28"/>
      <c r="W106" s="28"/>
      <c r="X106" s="28"/>
      <c r="Y106" s="28"/>
      <c r="Z106" s="28"/>
      <c r="AA106" s="28"/>
      <c r="AB106" s="28"/>
      <c r="AC106" s="28"/>
      <c r="AD106" s="28"/>
      <c r="AE106" s="28"/>
    </row>
    <row r="107" s="2" customFormat="1" ht="12" customHeight="1">
      <c r="A107" s="28"/>
      <c r="B107" s="29"/>
      <c r="C107" s="25" t="s">
        <v>14</v>
      </c>
      <c r="D107" s="30"/>
      <c r="E107" s="30"/>
      <c r="F107" s="30"/>
      <c r="G107" s="30"/>
      <c r="H107" s="30"/>
      <c r="I107" s="30"/>
      <c r="J107" s="30"/>
      <c r="K107" s="30"/>
      <c r="L107" s="52"/>
      <c r="S107" s="28"/>
      <c r="T107" s="28"/>
      <c r="U107" s="28"/>
      <c r="V107" s="28"/>
      <c r="W107" s="28"/>
      <c r="X107" s="28"/>
      <c r="Y107" s="28"/>
      <c r="Z107" s="28"/>
      <c r="AA107" s="28"/>
      <c r="AB107" s="28"/>
      <c r="AC107" s="28"/>
      <c r="AD107" s="28"/>
      <c r="AE107" s="28"/>
    </row>
    <row r="108" s="2" customFormat="1" ht="16.5" customHeight="1">
      <c r="A108" s="28"/>
      <c r="B108" s="29"/>
      <c r="C108" s="30"/>
      <c r="D108" s="30"/>
      <c r="E108" s="159" t="str">
        <f>E7</f>
        <v>Havíčkův Brod CCTV</v>
      </c>
      <c r="F108" s="25"/>
      <c r="G108" s="25"/>
      <c r="H108" s="25"/>
      <c r="I108" s="30"/>
      <c r="J108" s="30"/>
      <c r="K108" s="30"/>
      <c r="L108" s="52"/>
      <c r="S108" s="28"/>
      <c r="T108" s="28"/>
      <c r="U108" s="28"/>
      <c r="V108" s="28"/>
      <c r="W108" s="28"/>
      <c r="X108" s="28"/>
      <c r="Y108" s="28"/>
      <c r="Z108" s="28"/>
      <c r="AA108" s="28"/>
      <c r="AB108" s="28"/>
      <c r="AC108" s="28"/>
      <c r="AD108" s="28"/>
      <c r="AE108" s="28"/>
    </row>
    <row r="109" s="2" customFormat="1" ht="12" customHeight="1">
      <c r="A109" s="28"/>
      <c r="B109" s="29"/>
      <c r="C109" s="25" t="s">
        <v>82</v>
      </c>
      <c r="D109" s="30"/>
      <c r="E109" s="30"/>
      <c r="F109" s="30"/>
      <c r="G109" s="30"/>
      <c r="H109" s="30"/>
      <c r="I109" s="30"/>
      <c r="J109" s="30"/>
      <c r="K109" s="30"/>
      <c r="L109" s="52"/>
      <c r="S109" s="28"/>
      <c r="T109" s="28"/>
      <c r="U109" s="28"/>
      <c r="V109" s="28"/>
      <c r="W109" s="28"/>
      <c r="X109" s="28"/>
      <c r="Y109" s="28"/>
      <c r="Z109" s="28"/>
      <c r="AA109" s="28"/>
      <c r="AB109" s="28"/>
      <c r="AC109" s="28"/>
      <c r="AD109" s="28"/>
      <c r="AE109" s="28"/>
    </row>
    <row r="110" s="2" customFormat="1" ht="16.5" customHeight="1">
      <c r="A110" s="28"/>
      <c r="B110" s="29"/>
      <c r="C110" s="30"/>
      <c r="D110" s="30"/>
      <c r="E110" s="65" t="str">
        <f>E9</f>
        <v>01 - CCTV</v>
      </c>
      <c r="F110" s="30"/>
      <c r="G110" s="30"/>
      <c r="H110" s="30"/>
      <c r="I110" s="30"/>
      <c r="J110" s="30"/>
      <c r="K110" s="30"/>
      <c r="L110" s="52"/>
      <c r="S110" s="28"/>
      <c r="T110" s="28"/>
      <c r="U110" s="28"/>
      <c r="V110" s="28"/>
      <c r="W110" s="28"/>
      <c r="X110" s="28"/>
      <c r="Y110" s="28"/>
      <c r="Z110" s="28"/>
      <c r="AA110" s="28"/>
      <c r="AB110" s="28"/>
      <c r="AC110" s="28"/>
      <c r="AD110" s="28"/>
      <c r="AE110" s="28"/>
    </row>
    <row r="111" s="2" customFormat="1" ht="6.96" customHeight="1">
      <c r="A111" s="28"/>
      <c r="B111" s="29"/>
      <c r="C111" s="30"/>
      <c r="D111" s="30"/>
      <c r="E111" s="30"/>
      <c r="F111" s="30"/>
      <c r="G111" s="30"/>
      <c r="H111" s="30"/>
      <c r="I111" s="30"/>
      <c r="J111" s="30"/>
      <c r="K111" s="30"/>
      <c r="L111" s="52"/>
      <c r="S111" s="28"/>
      <c r="T111" s="28"/>
      <c r="U111" s="28"/>
      <c r="V111" s="28"/>
      <c r="W111" s="28"/>
      <c r="X111" s="28"/>
      <c r="Y111" s="28"/>
      <c r="Z111" s="28"/>
      <c r="AA111" s="28"/>
      <c r="AB111" s="28"/>
      <c r="AC111" s="28"/>
      <c r="AD111" s="28"/>
      <c r="AE111" s="28"/>
    </row>
    <row r="112" s="2" customFormat="1" ht="12" customHeight="1">
      <c r="A112" s="28"/>
      <c r="B112" s="29"/>
      <c r="C112" s="25" t="s">
        <v>18</v>
      </c>
      <c r="D112" s="30"/>
      <c r="E112" s="30"/>
      <c r="F112" s="22" t="str">
        <f>F12</f>
        <v xml:space="preserve"> </v>
      </c>
      <c r="G112" s="30"/>
      <c r="H112" s="30"/>
      <c r="I112" s="25" t="s">
        <v>20</v>
      </c>
      <c r="J112" s="68" t="str">
        <f>IF(J12="","",J12)</f>
        <v>19. 9. 2022</v>
      </c>
      <c r="K112" s="30"/>
      <c r="L112" s="52"/>
      <c r="S112" s="28"/>
      <c r="T112" s="28"/>
      <c r="U112" s="28"/>
      <c r="V112" s="28"/>
      <c r="W112" s="28"/>
      <c r="X112" s="28"/>
      <c r="Y112" s="28"/>
      <c r="Z112" s="28"/>
      <c r="AA112" s="28"/>
      <c r="AB112" s="28"/>
      <c r="AC112" s="28"/>
      <c r="AD112" s="28"/>
      <c r="AE112" s="28"/>
    </row>
    <row r="113" s="2" customFormat="1" ht="6.96" customHeight="1">
      <c r="A113" s="28"/>
      <c r="B113" s="29"/>
      <c r="C113" s="30"/>
      <c r="D113" s="30"/>
      <c r="E113" s="30"/>
      <c r="F113" s="30"/>
      <c r="G113" s="30"/>
      <c r="H113" s="30"/>
      <c r="I113" s="30"/>
      <c r="J113" s="30"/>
      <c r="K113" s="30"/>
      <c r="L113" s="52"/>
      <c r="S113" s="28"/>
      <c r="T113" s="28"/>
      <c r="U113" s="28"/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</row>
    <row r="114" s="2" customFormat="1" ht="15.15" customHeight="1">
      <c r="A114" s="28"/>
      <c r="B114" s="29"/>
      <c r="C114" s="25" t="s">
        <v>22</v>
      </c>
      <c r="D114" s="30"/>
      <c r="E114" s="30"/>
      <c r="F114" s="22" t="str">
        <f>E15</f>
        <v xml:space="preserve"> </v>
      </c>
      <c r="G114" s="30"/>
      <c r="H114" s="30"/>
      <c r="I114" s="25" t="s">
        <v>26</v>
      </c>
      <c r="J114" s="26" t="str">
        <f>E21</f>
        <v xml:space="preserve"> </v>
      </c>
      <c r="K114" s="30"/>
      <c r="L114" s="52"/>
      <c r="S114" s="28"/>
      <c r="T114" s="28"/>
      <c r="U114" s="28"/>
      <c r="V114" s="28"/>
      <c r="W114" s="28"/>
      <c r="X114" s="28"/>
      <c r="Y114" s="28"/>
      <c r="Z114" s="28"/>
      <c r="AA114" s="28"/>
      <c r="AB114" s="28"/>
      <c r="AC114" s="28"/>
      <c r="AD114" s="28"/>
      <c r="AE114" s="28"/>
    </row>
    <row r="115" s="2" customFormat="1" ht="15.15" customHeight="1">
      <c r="A115" s="28"/>
      <c r="B115" s="29"/>
      <c r="C115" s="25" t="s">
        <v>25</v>
      </c>
      <c r="D115" s="30"/>
      <c r="E115" s="30"/>
      <c r="F115" s="22" t="str">
        <f>IF(E18="","",E18)</f>
        <v xml:space="preserve"> </v>
      </c>
      <c r="G115" s="30"/>
      <c r="H115" s="30"/>
      <c r="I115" s="25" t="s">
        <v>28</v>
      </c>
      <c r="J115" s="26" t="str">
        <f>E24</f>
        <v xml:space="preserve"> </v>
      </c>
      <c r="K115" s="30"/>
      <c r="L115" s="52"/>
      <c r="S115" s="28"/>
      <c r="T115" s="28"/>
      <c r="U115" s="28"/>
      <c r="V115" s="28"/>
      <c r="W115" s="28"/>
      <c r="X115" s="28"/>
      <c r="Y115" s="28"/>
      <c r="Z115" s="28"/>
      <c r="AA115" s="28"/>
      <c r="AB115" s="28"/>
      <c r="AC115" s="28"/>
      <c r="AD115" s="28"/>
      <c r="AE115" s="28"/>
    </row>
    <row r="116" s="2" customFormat="1" ht="10.32" customHeight="1">
      <c r="A116" s="28"/>
      <c r="B116" s="29"/>
      <c r="C116" s="30"/>
      <c r="D116" s="30"/>
      <c r="E116" s="30"/>
      <c r="F116" s="30"/>
      <c r="G116" s="30"/>
      <c r="H116" s="30"/>
      <c r="I116" s="30"/>
      <c r="J116" s="30"/>
      <c r="K116" s="30"/>
      <c r="L116" s="52"/>
      <c r="S116" s="28"/>
      <c r="T116" s="28"/>
      <c r="U116" s="28"/>
      <c r="V116" s="28"/>
      <c r="W116" s="28"/>
      <c r="X116" s="28"/>
      <c r="Y116" s="28"/>
      <c r="Z116" s="28"/>
      <c r="AA116" s="28"/>
      <c r="AB116" s="28"/>
      <c r="AC116" s="28"/>
      <c r="AD116" s="28"/>
      <c r="AE116" s="28"/>
    </row>
    <row r="117" s="10" customFormat="1" ht="29.28" customHeight="1">
      <c r="A117" s="170"/>
      <c r="B117" s="171"/>
      <c r="C117" s="172" t="s">
        <v>92</v>
      </c>
      <c r="D117" s="173" t="s">
        <v>55</v>
      </c>
      <c r="E117" s="173" t="s">
        <v>51</v>
      </c>
      <c r="F117" s="173" t="s">
        <v>52</v>
      </c>
      <c r="G117" s="173" t="s">
        <v>93</v>
      </c>
      <c r="H117" s="173" t="s">
        <v>94</v>
      </c>
      <c r="I117" s="173" t="s">
        <v>95</v>
      </c>
      <c r="J117" s="174" t="s">
        <v>86</v>
      </c>
      <c r="K117" s="175" t="s">
        <v>96</v>
      </c>
      <c r="L117" s="176"/>
      <c r="M117" s="89" t="s">
        <v>1</v>
      </c>
      <c r="N117" s="90" t="s">
        <v>34</v>
      </c>
      <c r="O117" s="90" t="s">
        <v>97</v>
      </c>
      <c r="P117" s="90" t="s">
        <v>98</v>
      </c>
      <c r="Q117" s="90" t="s">
        <v>99</v>
      </c>
      <c r="R117" s="90" t="s">
        <v>100</v>
      </c>
      <c r="S117" s="90" t="s">
        <v>101</v>
      </c>
      <c r="T117" s="91" t="s">
        <v>102</v>
      </c>
      <c r="U117" s="170"/>
      <c r="V117" s="170"/>
      <c r="W117" s="170"/>
      <c r="X117" s="170"/>
      <c r="Y117" s="170"/>
      <c r="Z117" s="170"/>
      <c r="AA117" s="170"/>
      <c r="AB117" s="170"/>
      <c r="AC117" s="170"/>
      <c r="AD117" s="170"/>
      <c r="AE117" s="170"/>
    </row>
    <row r="118" s="2" customFormat="1" ht="22.8" customHeight="1">
      <c r="A118" s="28"/>
      <c r="B118" s="29"/>
      <c r="C118" s="96" t="s">
        <v>103</v>
      </c>
      <c r="D118" s="30"/>
      <c r="E118" s="30"/>
      <c r="F118" s="30"/>
      <c r="G118" s="30"/>
      <c r="H118" s="30"/>
      <c r="I118" s="30"/>
      <c r="J118" s="177">
        <f>BK118</f>
        <v>207214</v>
      </c>
      <c r="K118" s="30"/>
      <c r="L118" s="34"/>
      <c r="M118" s="92"/>
      <c r="N118" s="178"/>
      <c r="O118" s="93"/>
      <c r="P118" s="179">
        <f>P119+SUM(P120:P129)+P143</f>
        <v>0</v>
      </c>
      <c r="Q118" s="93"/>
      <c r="R118" s="179">
        <f>R119+SUM(R120:R129)+R143</f>
        <v>0</v>
      </c>
      <c r="S118" s="93"/>
      <c r="T118" s="180">
        <f>T119+SUM(T120:T129)+T143</f>
        <v>0</v>
      </c>
      <c r="U118" s="28"/>
      <c r="V118" s="28"/>
      <c r="W118" s="28"/>
      <c r="X118" s="28"/>
      <c r="Y118" s="28"/>
      <c r="Z118" s="28"/>
      <c r="AA118" s="28"/>
      <c r="AB118" s="28"/>
      <c r="AC118" s="28"/>
      <c r="AD118" s="28"/>
      <c r="AE118" s="28"/>
      <c r="AT118" s="13" t="s">
        <v>69</v>
      </c>
      <c r="AU118" s="13" t="s">
        <v>88</v>
      </c>
      <c r="BK118" s="181">
        <f>BK119+SUM(BK120:BK129)+BK143</f>
        <v>207214</v>
      </c>
    </row>
    <row r="119" s="2" customFormat="1" ht="24.15" customHeight="1">
      <c r="A119" s="28"/>
      <c r="B119" s="29"/>
      <c r="C119" s="182" t="s">
        <v>78</v>
      </c>
      <c r="D119" s="182" t="s">
        <v>104</v>
      </c>
      <c r="E119" s="183" t="s">
        <v>105</v>
      </c>
      <c r="F119" s="184" t="s">
        <v>106</v>
      </c>
      <c r="G119" s="185" t="s">
        <v>107</v>
      </c>
      <c r="H119" s="186">
        <v>27</v>
      </c>
      <c r="I119" s="187">
        <v>7.6600000000000001</v>
      </c>
      <c r="J119" s="187">
        <f>ROUND(I119*H119,2)</f>
        <v>206.81999999999999</v>
      </c>
      <c r="K119" s="188"/>
      <c r="L119" s="189"/>
      <c r="M119" s="190" t="s">
        <v>1</v>
      </c>
      <c r="N119" s="191" t="s">
        <v>35</v>
      </c>
      <c r="O119" s="192">
        <v>0</v>
      </c>
      <c r="P119" s="192">
        <f>O119*H119</f>
        <v>0</v>
      </c>
      <c r="Q119" s="192">
        <v>0</v>
      </c>
      <c r="R119" s="192">
        <f>Q119*H119</f>
        <v>0</v>
      </c>
      <c r="S119" s="192">
        <v>0</v>
      </c>
      <c r="T119" s="193">
        <f>S119*H119</f>
        <v>0</v>
      </c>
      <c r="U119" s="28"/>
      <c r="V119" s="28"/>
      <c r="W119" s="28"/>
      <c r="X119" s="28"/>
      <c r="Y119" s="28"/>
      <c r="Z119" s="28"/>
      <c r="AA119" s="28"/>
      <c r="AB119" s="28"/>
      <c r="AC119" s="28"/>
      <c r="AD119" s="28"/>
      <c r="AE119" s="28"/>
      <c r="AR119" s="194" t="s">
        <v>108</v>
      </c>
      <c r="AT119" s="194" t="s">
        <v>104</v>
      </c>
      <c r="AU119" s="194" t="s">
        <v>70</v>
      </c>
      <c r="AY119" s="13" t="s">
        <v>109</v>
      </c>
      <c r="BE119" s="195">
        <f>IF(N119="základní",J119,0)</f>
        <v>206.81999999999999</v>
      </c>
      <c r="BF119" s="195">
        <f>IF(N119="snížená",J119,0)</f>
        <v>0</v>
      </c>
      <c r="BG119" s="195">
        <f>IF(N119="zákl. přenesená",J119,0)</f>
        <v>0</v>
      </c>
      <c r="BH119" s="195">
        <f>IF(N119="sníž. přenesená",J119,0)</f>
        <v>0</v>
      </c>
      <c r="BI119" s="195">
        <f>IF(N119="nulová",J119,0)</f>
        <v>0</v>
      </c>
      <c r="BJ119" s="13" t="s">
        <v>78</v>
      </c>
      <c r="BK119" s="195">
        <f>ROUND(I119*H119,2)</f>
        <v>206.81999999999999</v>
      </c>
      <c r="BL119" s="13" t="s">
        <v>110</v>
      </c>
      <c r="BM119" s="194" t="s">
        <v>80</v>
      </c>
    </row>
    <row r="120" s="2" customFormat="1" ht="37.8" customHeight="1">
      <c r="A120" s="28"/>
      <c r="B120" s="29"/>
      <c r="C120" s="182" t="s">
        <v>80</v>
      </c>
      <c r="D120" s="182" t="s">
        <v>104</v>
      </c>
      <c r="E120" s="183" t="s">
        <v>111</v>
      </c>
      <c r="F120" s="184" t="s">
        <v>112</v>
      </c>
      <c r="G120" s="185" t="s">
        <v>107</v>
      </c>
      <c r="H120" s="186">
        <v>270</v>
      </c>
      <c r="I120" s="187">
        <v>12.9</v>
      </c>
      <c r="J120" s="187">
        <f>ROUND(I120*H120,2)</f>
        <v>3483</v>
      </c>
      <c r="K120" s="188"/>
      <c r="L120" s="189"/>
      <c r="M120" s="190" t="s">
        <v>1</v>
      </c>
      <c r="N120" s="191" t="s">
        <v>35</v>
      </c>
      <c r="O120" s="192">
        <v>0</v>
      </c>
      <c r="P120" s="192">
        <f>O120*H120</f>
        <v>0</v>
      </c>
      <c r="Q120" s="192">
        <v>0</v>
      </c>
      <c r="R120" s="192">
        <f>Q120*H120</f>
        <v>0</v>
      </c>
      <c r="S120" s="192">
        <v>0</v>
      </c>
      <c r="T120" s="193">
        <f>S120*H120</f>
        <v>0</v>
      </c>
      <c r="U120" s="28"/>
      <c r="V120" s="28"/>
      <c r="W120" s="28"/>
      <c r="X120" s="28"/>
      <c r="Y120" s="28"/>
      <c r="Z120" s="28"/>
      <c r="AA120" s="28"/>
      <c r="AB120" s="28"/>
      <c r="AC120" s="28"/>
      <c r="AD120" s="28"/>
      <c r="AE120" s="28"/>
      <c r="AR120" s="194" t="s">
        <v>108</v>
      </c>
      <c r="AT120" s="194" t="s">
        <v>104</v>
      </c>
      <c r="AU120" s="194" t="s">
        <v>70</v>
      </c>
      <c r="AY120" s="13" t="s">
        <v>109</v>
      </c>
      <c r="BE120" s="195">
        <f>IF(N120="základní",J120,0)</f>
        <v>3483</v>
      </c>
      <c r="BF120" s="195">
        <f>IF(N120="snížená",J120,0)</f>
        <v>0</v>
      </c>
      <c r="BG120" s="195">
        <f>IF(N120="zákl. přenesená",J120,0)</f>
        <v>0</v>
      </c>
      <c r="BH120" s="195">
        <f>IF(N120="sníž. přenesená",J120,0)</f>
        <v>0</v>
      </c>
      <c r="BI120" s="195">
        <f>IF(N120="nulová",J120,0)</f>
        <v>0</v>
      </c>
      <c r="BJ120" s="13" t="s">
        <v>78</v>
      </c>
      <c r="BK120" s="195">
        <f>ROUND(I120*H120,2)</f>
        <v>3483</v>
      </c>
      <c r="BL120" s="13" t="s">
        <v>110</v>
      </c>
      <c r="BM120" s="194" t="s">
        <v>110</v>
      </c>
    </row>
    <row r="121" s="2" customFormat="1" ht="33" customHeight="1">
      <c r="A121" s="28"/>
      <c r="B121" s="29"/>
      <c r="C121" s="182" t="s">
        <v>113</v>
      </c>
      <c r="D121" s="182" t="s">
        <v>104</v>
      </c>
      <c r="E121" s="183" t="s">
        <v>114</v>
      </c>
      <c r="F121" s="184" t="s">
        <v>115</v>
      </c>
      <c r="G121" s="185" t="s">
        <v>116</v>
      </c>
      <c r="H121" s="186">
        <v>35</v>
      </c>
      <c r="I121" s="187">
        <v>29.5</v>
      </c>
      <c r="J121" s="187">
        <f>ROUND(I121*H121,2)</f>
        <v>1032.5</v>
      </c>
      <c r="K121" s="188"/>
      <c r="L121" s="189"/>
      <c r="M121" s="190" t="s">
        <v>1</v>
      </c>
      <c r="N121" s="191" t="s">
        <v>35</v>
      </c>
      <c r="O121" s="192">
        <v>0</v>
      </c>
      <c r="P121" s="192">
        <f>O121*H121</f>
        <v>0</v>
      </c>
      <c r="Q121" s="192">
        <v>0</v>
      </c>
      <c r="R121" s="192">
        <f>Q121*H121</f>
        <v>0</v>
      </c>
      <c r="S121" s="192">
        <v>0</v>
      </c>
      <c r="T121" s="193">
        <f>S121*H121</f>
        <v>0</v>
      </c>
      <c r="U121" s="28"/>
      <c r="V121" s="28"/>
      <c r="W121" s="28"/>
      <c r="X121" s="28"/>
      <c r="Y121" s="28"/>
      <c r="Z121" s="28"/>
      <c r="AA121" s="28"/>
      <c r="AB121" s="28"/>
      <c r="AC121" s="28"/>
      <c r="AD121" s="28"/>
      <c r="AE121" s="28"/>
      <c r="AR121" s="194" t="s">
        <v>108</v>
      </c>
      <c r="AT121" s="194" t="s">
        <v>104</v>
      </c>
      <c r="AU121" s="194" t="s">
        <v>70</v>
      </c>
      <c r="AY121" s="13" t="s">
        <v>109</v>
      </c>
      <c r="BE121" s="195">
        <f>IF(N121="základní",J121,0)</f>
        <v>1032.5</v>
      </c>
      <c r="BF121" s="195">
        <f>IF(N121="snížená",J121,0)</f>
        <v>0</v>
      </c>
      <c r="BG121" s="195">
        <f>IF(N121="zákl. přenesená",J121,0)</f>
        <v>0</v>
      </c>
      <c r="BH121" s="195">
        <f>IF(N121="sníž. přenesená",J121,0)</f>
        <v>0</v>
      </c>
      <c r="BI121" s="195">
        <f>IF(N121="nulová",J121,0)</f>
        <v>0</v>
      </c>
      <c r="BJ121" s="13" t="s">
        <v>78</v>
      </c>
      <c r="BK121" s="195">
        <f>ROUND(I121*H121,2)</f>
        <v>1032.5</v>
      </c>
      <c r="BL121" s="13" t="s">
        <v>110</v>
      </c>
      <c r="BM121" s="194" t="s">
        <v>117</v>
      </c>
    </row>
    <row r="122" s="2" customFormat="1" ht="33" customHeight="1">
      <c r="A122" s="28"/>
      <c r="B122" s="29"/>
      <c r="C122" s="182" t="s">
        <v>110</v>
      </c>
      <c r="D122" s="182" t="s">
        <v>104</v>
      </c>
      <c r="E122" s="183" t="s">
        <v>118</v>
      </c>
      <c r="F122" s="184" t="s">
        <v>119</v>
      </c>
      <c r="G122" s="185" t="s">
        <v>116</v>
      </c>
      <c r="H122" s="186">
        <v>24</v>
      </c>
      <c r="I122" s="187">
        <v>20.399999999999999</v>
      </c>
      <c r="J122" s="187">
        <f>ROUND(I122*H122,2)</f>
        <v>489.60000000000002</v>
      </c>
      <c r="K122" s="188"/>
      <c r="L122" s="189"/>
      <c r="M122" s="190" t="s">
        <v>1</v>
      </c>
      <c r="N122" s="191" t="s">
        <v>35</v>
      </c>
      <c r="O122" s="192">
        <v>0</v>
      </c>
      <c r="P122" s="192">
        <f>O122*H122</f>
        <v>0</v>
      </c>
      <c r="Q122" s="192">
        <v>0</v>
      </c>
      <c r="R122" s="192">
        <f>Q122*H122</f>
        <v>0</v>
      </c>
      <c r="S122" s="192">
        <v>0</v>
      </c>
      <c r="T122" s="193">
        <f>S122*H122</f>
        <v>0</v>
      </c>
      <c r="U122" s="28"/>
      <c r="V122" s="28"/>
      <c r="W122" s="28"/>
      <c r="X122" s="28"/>
      <c r="Y122" s="28"/>
      <c r="Z122" s="28"/>
      <c r="AA122" s="28"/>
      <c r="AB122" s="28"/>
      <c r="AC122" s="28"/>
      <c r="AD122" s="28"/>
      <c r="AE122" s="28"/>
      <c r="AR122" s="194" t="s">
        <v>108</v>
      </c>
      <c r="AT122" s="194" t="s">
        <v>104</v>
      </c>
      <c r="AU122" s="194" t="s">
        <v>70</v>
      </c>
      <c r="AY122" s="13" t="s">
        <v>109</v>
      </c>
      <c r="BE122" s="195">
        <f>IF(N122="základní",J122,0)</f>
        <v>489.60000000000002</v>
      </c>
      <c r="BF122" s="195">
        <f>IF(N122="snížená",J122,0)</f>
        <v>0</v>
      </c>
      <c r="BG122" s="195">
        <f>IF(N122="zákl. přenesená",J122,0)</f>
        <v>0</v>
      </c>
      <c r="BH122" s="195">
        <f>IF(N122="sníž. přenesená",J122,0)</f>
        <v>0</v>
      </c>
      <c r="BI122" s="195">
        <f>IF(N122="nulová",J122,0)</f>
        <v>0</v>
      </c>
      <c r="BJ122" s="13" t="s">
        <v>78</v>
      </c>
      <c r="BK122" s="195">
        <f>ROUND(I122*H122,2)</f>
        <v>489.60000000000002</v>
      </c>
      <c r="BL122" s="13" t="s">
        <v>110</v>
      </c>
      <c r="BM122" s="194" t="s">
        <v>108</v>
      </c>
    </row>
    <row r="123" s="2" customFormat="1" ht="24.15" customHeight="1">
      <c r="A123" s="28"/>
      <c r="B123" s="29"/>
      <c r="C123" s="182" t="s">
        <v>120</v>
      </c>
      <c r="D123" s="182" t="s">
        <v>104</v>
      </c>
      <c r="E123" s="183" t="s">
        <v>121</v>
      </c>
      <c r="F123" s="184" t="s">
        <v>122</v>
      </c>
      <c r="G123" s="185" t="s">
        <v>116</v>
      </c>
      <c r="H123" s="186">
        <v>3</v>
      </c>
      <c r="I123" s="187">
        <v>25.5</v>
      </c>
      <c r="J123" s="187">
        <f>ROUND(I123*H123,2)</f>
        <v>76.5</v>
      </c>
      <c r="K123" s="188"/>
      <c r="L123" s="189"/>
      <c r="M123" s="190" t="s">
        <v>1</v>
      </c>
      <c r="N123" s="191" t="s">
        <v>35</v>
      </c>
      <c r="O123" s="192">
        <v>0</v>
      </c>
      <c r="P123" s="192">
        <f>O123*H123</f>
        <v>0</v>
      </c>
      <c r="Q123" s="192">
        <v>0</v>
      </c>
      <c r="R123" s="192">
        <f>Q123*H123</f>
        <v>0</v>
      </c>
      <c r="S123" s="192">
        <v>0</v>
      </c>
      <c r="T123" s="193">
        <f>S123*H123</f>
        <v>0</v>
      </c>
      <c r="U123" s="28"/>
      <c r="V123" s="28"/>
      <c r="W123" s="28"/>
      <c r="X123" s="28"/>
      <c r="Y123" s="28"/>
      <c r="Z123" s="28"/>
      <c r="AA123" s="28"/>
      <c r="AB123" s="28"/>
      <c r="AC123" s="28"/>
      <c r="AD123" s="28"/>
      <c r="AE123" s="28"/>
      <c r="AR123" s="194" t="s">
        <v>108</v>
      </c>
      <c r="AT123" s="194" t="s">
        <v>104</v>
      </c>
      <c r="AU123" s="194" t="s">
        <v>70</v>
      </c>
      <c r="AY123" s="13" t="s">
        <v>109</v>
      </c>
      <c r="BE123" s="195">
        <f>IF(N123="základní",J123,0)</f>
        <v>76.5</v>
      </c>
      <c r="BF123" s="195">
        <f>IF(N123="snížená",J123,0)</f>
        <v>0</v>
      </c>
      <c r="BG123" s="195">
        <f>IF(N123="zákl. přenesená",J123,0)</f>
        <v>0</v>
      </c>
      <c r="BH123" s="195">
        <f>IF(N123="sníž. přenesená",J123,0)</f>
        <v>0</v>
      </c>
      <c r="BI123" s="195">
        <f>IF(N123="nulová",J123,0)</f>
        <v>0</v>
      </c>
      <c r="BJ123" s="13" t="s">
        <v>78</v>
      </c>
      <c r="BK123" s="195">
        <f>ROUND(I123*H123,2)</f>
        <v>76.5</v>
      </c>
      <c r="BL123" s="13" t="s">
        <v>110</v>
      </c>
      <c r="BM123" s="194" t="s">
        <v>123</v>
      </c>
    </row>
    <row r="124" s="2" customFormat="1" ht="21.75" customHeight="1">
      <c r="A124" s="28"/>
      <c r="B124" s="29"/>
      <c r="C124" s="182" t="s">
        <v>117</v>
      </c>
      <c r="D124" s="182" t="s">
        <v>104</v>
      </c>
      <c r="E124" s="183" t="s">
        <v>124</v>
      </c>
      <c r="F124" s="184" t="s">
        <v>125</v>
      </c>
      <c r="G124" s="185" t="s">
        <v>116</v>
      </c>
      <c r="H124" s="186">
        <v>1</v>
      </c>
      <c r="I124" s="187">
        <v>55</v>
      </c>
      <c r="J124" s="187">
        <f>ROUND(I124*H124,2)</f>
        <v>55</v>
      </c>
      <c r="K124" s="188"/>
      <c r="L124" s="189"/>
      <c r="M124" s="190" t="s">
        <v>1</v>
      </c>
      <c r="N124" s="191" t="s">
        <v>35</v>
      </c>
      <c r="O124" s="192">
        <v>0</v>
      </c>
      <c r="P124" s="192">
        <f>O124*H124</f>
        <v>0</v>
      </c>
      <c r="Q124" s="192">
        <v>0</v>
      </c>
      <c r="R124" s="192">
        <f>Q124*H124</f>
        <v>0</v>
      </c>
      <c r="S124" s="192">
        <v>0</v>
      </c>
      <c r="T124" s="193">
        <f>S124*H124</f>
        <v>0</v>
      </c>
      <c r="U124" s="28"/>
      <c r="V124" s="28"/>
      <c r="W124" s="28"/>
      <c r="X124" s="28"/>
      <c r="Y124" s="28"/>
      <c r="Z124" s="28"/>
      <c r="AA124" s="28"/>
      <c r="AB124" s="28"/>
      <c r="AC124" s="28"/>
      <c r="AD124" s="28"/>
      <c r="AE124" s="28"/>
      <c r="AR124" s="194" t="s">
        <v>108</v>
      </c>
      <c r="AT124" s="194" t="s">
        <v>104</v>
      </c>
      <c r="AU124" s="194" t="s">
        <v>70</v>
      </c>
      <c r="AY124" s="13" t="s">
        <v>109</v>
      </c>
      <c r="BE124" s="195">
        <f>IF(N124="základní",J124,0)</f>
        <v>55</v>
      </c>
      <c r="BF124" s="195">
        <f>IF(N124="snížená",J124,0)</f>
        <v>0</v>
      </c>
      <c r="BG124" s="195">
        <f>IF(N124="zákl. přenesená",J124,0)</f>
        <v>0</v>
      </c>
      <c r="BH124" s="195">
        <f>IF(N124="sníž. přenesená",J124,0)</f>
        <v>0</v>
      </c>
      <c r="BI124" s="195">
        <f>IF(N124="nulová",J124,0)</f>
        <v>0</v>
      </c>
      <c r="BJ124" s="13" t="s">
        <v>78</v>
      </c>
      <c r="BK124" s="195">
        <f>ROUND(I124*H124,2)</f>
        <v>55</v>
      </c>
      <c r="BL124" s="13" t="s">
        <v>110</v>
      </c>
      <c r="BM124" s="194" t="s">
        <v>126</v>
      </c>
    </row>
    <row r="125" s="2" customFormat="1" ht="24.15" customHeight="1">
      <c r="A125" s="28"/>
      <c r="B125" s="29"/>
      <c r="C125" s="182" t="s">
        <v>127</v>
      </c>
      <c r="D125" s="182" t="s">
        <v>104</v>
      </c>
      <c r="E125" s="183" t="s">
        <v>128</v>
      </c>
      <c r="F125" s="184" t="s">
        <v>129</v>
      </c>
      <c r="G125" s="185" t="s">
        <v>116</v>
      </c>
      <c r="H125" s="186">
        <v>1</v>
      </c>
      <c r="I125" s="187">
        <v>2740</v>
      </c>
      <c r="J125" s="187">
        <f>ROUND(I125*H125,2)</f>
        <v>2740</v>
      </c>
      <c r="K125" s="188"/>
      <c r="L125" s="189"/>
      <c r="M125" s="190" t="s">
        <v>1</v>
      </c>
      <c r="N125" s="191" t="s">
        <v>35</v>
      </c>
      <c r="O125" s="192">
        <v>0</v>
      </c>
      <c r="P125" s="192">
        <f>O125*H125</f>
        <v>0</v>
      </c>
      <c r="Q125" s="192">
        <v>0</v>
      </c>
      <c r="R125" s="192">
        <f>Q125*H125</f>
        <v>0</v>
      </c>
      <c r="S125" s="192">
        <v>0</v>
      </c>
      <c r="T125" s="193">
        <f>S125*H125</f>
        <v>0</v>
      </c>
      <c r="U125" s="28"/>
      <c r="V125" s="28"/>
      <c r="W125" s="28"/>
      <c r="X125" s="28"/>
      <c r="Y125" s="28"/>
      <c r="Z125" s="28"/>
      <c r="AA125" s="28"/>
      <c r="AB125" s="28"/>
      <c r="AC125" s="28"/>
      <c r="AD125" s="28"/>
      <c r="AE125" s="28"/>
      <c r="AR125" s="194" t="s">
        <v>108</v>
      </c>
      <c r="AT125" s="194" t="s">
        <v>104</v>
      </c>
      <c r="AU125" s="194" t="s">
        <v>70</v>
      </c>
      <c r="AY125" s="13" t="s">
        <v>109</v>
      </c>
      <c r="BE125" s="195">
        <f>IF(N125="základní",J125,0)</f>
        <v>2740</v>
      </c>
      <c r="BF125" s="195">
        <f>IF(N125="snížená",J125,0)</f>
        <v>0</v>
      </c>
      <c r="BG125" s="195">
        <f>IF(N125="zákl. přenesená",J125,0)</f>
        <v>0</v>
      </c>
      <c r="BH125" s="195">
        <f>IF(N125="sníž. přenesená",J125,0)</f>
        <v>0</v>
      </c>
      <c r="BI125" s="195">
        <f>IF(N125="nulová",J125,0)</f>
        <v>0</v>
      </c>
      <c r="BJ125" s="13" t="s">
        <v>78</v>
      </c>
      <c r="BK125" s="195">
        <f>ROUND(I125*H125,2)</f>
        <v>2740</v>
      </c>
      <c r="BL125" s="13" t="s">
        <v>110</v>
      </c>
      <c r="BM125" s="194" t="s">
        <v>130</v>
      </c>
    </row>
    <row r="126" s="2" customFormat="1" ht="21.75" customHeight="1">
      <c r="A126" s="28"/>
      <c r="B126" s="29"/>
      <c r="C126" s="182" t="s">
        <v>108</v>
      </c>
      <c r="D126" s="182" t="s">
        <v>104</v>
      </c>
      <c r="E126" s="183" t="s">
        <v>131</v>
      </c>
      <c r="F126" s="184" t="s">
        <v>132</v>
      </c>
      <c r="G126" s="185" t="s">
        <v>116</v>
      </c>
      <c r="H126" s="186">
        <v>1</v>
      </c>
      <c r="I126" s="187">
        <v>4800</v>
      </c>
      <c r="J126" s="187">
        <f>ROUND(I126*H126,2)</f>
        <v>4800</v>
      </c>
      <c r="K126" s="188"/>
      <c r="L126" s="189"/>
      <c r="M126" s="190" t="s">
        <v>1</v>
      </c>
      <c r="N126" s="191" t="s">
        <v>35</v>
      </c>
      <c r="O126" s="192">
        <v>0</v>
      </c>
      <c r="P126" s="192">
        <f>O126*H126</f>
        <v>0</v>
      </c>
      <c r="Q126" s="192">
        <v>0</v>
      </c>
      <c r="R126" s="192">
        <f>Q126*H126</f>
        <v>0</v>
      </c>
      <c r="S126" s="192">
        <v>0</v>
      </c>
      <c r="T126" s="193">
        <f>S126*H126</f>
        <v>0</v>
      </c>
      <c r="U126" s="28"/>
      <c r="V126" s="28"/>
      <c r="W126" s="28"/>
      <c r="X126" s="28"/>
      <c r="Y126" s="28"/>
      <c r="Z126" s="28"/>
      <c r="AA126" s="28"/>
      <c r="AB126" s="28"/>
      <c r="AC126" s="28"/>
      <c r="AD126" s="28"/>
      <c r="AE126" s="28"/>
      <c r="AR126" s="194" t="s">
        <v>108</v>
      </c>
      <c r="AT126" s="194" t="s">
        <v>104</v>
      </c>
      <c r="AU126" s="194" t="s">
        <v>70</v>
      </c>
      <c r="AY126" s="13" t="s">
        <v>109</v>
      </c>
      <c r="BE126" s="195">
        <f>IF(N126="základní",J126,0)</f>
        <v>4800</v>
      </c>
      <c r="BF126" s="195">
        <f>IF(N126="snížená",J126,0)</f>
        <v>0</v>
      </c>
      <c r="BG126" s="195">
        <f>IF(N126="zákl. přenesená",J126,0)</f>
        <v>0</v>
      </c>
      <c r="BH126" s="195">
        <f>IF(N126="sníž. přenesená",J126,0)</f>
        <v>0</v>
      </c>
      <c r="BI126" s="195">
        <f>IF(N126="nulová",J126,0)</f>
        <v>0</v>
      </c>
      <c r="BJ126" s="13" t="s">
        <v>78</v>
      </c>
      <c r="BK126" s="195">
        <f>ROUND(I126*H126,2)</f>
        <v>4800</v>
      </c>
      <c r="BL126" s="13" t="s">
        <v>110</v>
      </c>
      <c r="BM126" s="194" t="s">
        <v>133</v>
      </c>
    </row>
    <row r="127" s="2" customFormat="1" ht="37.8" customHeight="1">
      <c r="A127" s="28"/>
      <c r="B127" s="29"/>
      <c r="C127" s="182" t="s">
        <v>134</v>
      </c>
      <c r="D127" s="182" t="s">
        <v>104</v>
      </c>
      <c r="E127" s="183" t="s">
        <v>135</v>
      </c>
      <c r="F127" s="184" t="s">
        <v>136</v>
      </c>
      <c r="G127" s="185" t="s">
        <v>116</v>
      </c>
      <c r="H127" s="186">
        <v>3</v>
      </c>
      <c r="I127" s="187">
        <v>22100</v>
      </c>
      <c r="J127" s="187">
        <f>ROUND(I127*H127,2)</f>
        <v>66300</v>
      </c>
      <c r="K127" s="188"/>
      <c r="L127" s="189"/>
      <c r="M127" s="190" t="s">
        <v>1</v>
      </c>
      <c r="N127" s="191" t="s">
        <v>35</v>
      </c>
      <c r="O127" s="192">
        <v>0</v>
      </c>
      <c r="P127" s="192">
        <f>O127*H127</f>
        <v>0</v>
      </c>
      <c r="Q127" s="192">
        <v>0</v>
      </c>
      <c r="R127" s="192">
        <f>Q127*H127</f>
        <v>0</v>
      </c>
      <c r="S127" s="192">
        <v>0</v>
      </c>
      <c r="T127" s="193">
        <f>S127*H127</f>
        <v>0</v>
      </c>
      <c r="U127" s="28"/>
      <c r="V127" s="28"/>
      <c r="W127" s="28"/>
      <c r="X127" s="28"/>
      <c r="Y127" s="28"/>
      <c r="Z127" s="28"/>
      <c r="AA127" s="28"/>
      <c r="AB127" s="28"/>
      <c r="AC127" s="28"/>
      <c r="AD127" s="28"/>
      <c r="AE127" s="28"/>
      <c r="AR127" s="194" t="s">
        <v>108</v>
      </c>
      <c r="AT127" s="194" t="s">
        <v>104</v>
      </c>
      <c r="AU127" s="194" t="s">
        <v>70</v>
      </c>
      <c r="AY127" s="13" t="s">
        <v>109</v>
      </c>
      <c r="BE127" s="195">
        <f>IF(N127="základní",J127,0)</f>
        <v>66300</v>
      </c>
      <c r="BF127" s="195">
        <f>IF(N127="snížená",J127,0)</f>
        <v>0</v>
      </c>
      <c r="BG127" s="195">
        <f>IF(N127="zákl. přenesená",J127,0)</f>
        <v>0</v>
      </c>
      <c r="BH127" s="195">
        <f>IF(N127="sníž. přenesená",J127,0)</f>
        <v>0</v>
      </c>
      <c r="BI127" s="195">
        <f>IF(N127="nulová",J127,0)</f>
        <v>0</v>
      </c>
      <c r="BJ127" s="13" t="s">
        <v>78</v>
      </c>
      <c r="BK127" s="195">
        <f>ROUND(I127*H127,2)</f>
        <v>66300</v>
      </c>
      <c r="BL127" s="13" t="s">
        <v>110</v>
      </c>
      <c r="BM127" s="194" t="s">
        <v>137</v>
      </c>
    </row>
    <row r="128" s="2" customFormat="1" ht="37.8" customHeight="1">
      <c r="A128" s="28"/>
      <c r="B128" s="29"/>
      <c r="C128" s="182" t="s">
        <v>123</v>
      </c>
      <c r="D128" s="182" t="s">
        <v>104</v>
      </c>
      <c r="E128" s="183" t="s">
        <v>138</v>
      </c>
      <c r="F128" s="184" t="s">
        <v>139</v>
      </c>
      <c r="G128" s="185" t="s">
        <v>116</v>
      </c>
      <c r="H128" s="186">
        <v>1</v>
      </c>
      <c r="I128" s="187">
        <v>1080</v>
      </c>
      <c r="J128" s="187">
        <f>ROUND(I128*H128,2)</f>
        <v>1080</v>
      </c>
      <c r="K128" s="188"/>
      <c r="L128" s="189"/>
      <c r="M128" s="190" t="s">
        <v>1</v>
      </c>
      <c r="N128" s="191" t="s">
        <v>35</v>
      </c>
      <c r="O128" s="192">
        <v>0</v>
      </c>
      <c r="P128" s="192">
        <f>O128*H128</f>
        <v>0</v>
      </c>
      <c r="Q128" s="192">
        <v>0</v>
      </c>
      <c r="R128" s="192">
        <f>Q128*H128</f>
        <v>0</v>
      </c>
      <c r="S128" s="192">
        <v>0</v>
      </c>
      <c r="T128" s="193">
        <f>S128*H128</f>
        <v>0</v>
      </c>
      <c r="U128" s="28"/>
      <c r="V128" s="28"/>
      <c r="W128" s="28"/>
      <c r="X128" s="28"/>
      <c r="Y128" s="28"/>
      <c r="Z128" s="28"/>
      <c r="AA128" s="28"/>
      <c r="AB128" s="28"/>
      <c r="AC128" s="28"/>
      <c r="AD128" s="28"/>
      <c r="AE128" s="28"/>
      <c r="AR128" s="194" t="s">
        <v>108</v>
      </c>
      <c r="AT128" s="194" t="s">
        <v>104</v>
      </c>
      <c r="AU128" s="194" t="s">
        <v>70</v>
      </c>
      <c r="AY128" s="13" t="s">
        <v>109</v>
      </c>
      <c r="BE128" s="195">
        <f>IF(N128="základní",J128,0)</f>
        <v>1080</v>
      </c>
      <c r="BF128" s="195">
        <f>IF(N128="snížená",J128,0)</f>
        <v>0</v>
      </c>
      <c r="BG128" s="195">
        <f>IF(N128="zákl. přenesená",J128,0)</f>
        <v>0</v>
      </c>
      <c r="BH128" s="195">
        <f>IF(N128="sníž. přenesená",J128,0)</f>
        <v>0</v>
      </c>
      <c r="BI128" s="195">
        <f>IF(N128="nulová",J128,0)</f>
        <v>0</v>
      </c>
      <c r="BJ128" s="13" t="s">
        <v>78</v>
      </c>
      <c r="BK128" s="195">
        <f>ROUND(I128*H128,2)</f>
        <v>1080</v>
      </c>
      <c r="BL128" s="13" t="s">
        <v>110</v>
      </c>
      <c r="BM128" s="194" t="s">
        <v>140</v>
      </c>
    </row>
    <row r="129" s="11" customFormat="1" ht="25.92" customHeight="1">
      <c r="A129" s="11"/>
      <c r="B129" s="196"/>
      <c r="C129" s="197"/>
      <c r="D129" s="198" t="s">
        <v>69</v>
      </c>
      <c r="E129" s="199" t="s">
        <v>141</v>
      </c>
      <c r="F129" s="199" t="s">
        <v>142</v>
      </c>
      <c r="G129" s="197"/>
      <c r="H129" s="197"/>
      <c r="I129" s="197"/>
      <c r="J129" s="200">
        <f>BK129</f>
        <v>126400.58</v>
      </c>
      <c r="K129" s="197"/>
      <c r="L129" s="201"/>
      <c r="M129" s="202"/>
      <c r="N129" s="203"/>
      <c r="O129" s="203"/>
      <c r="P129" s="204">
        <f>SUM(P130:P142)</f>
        <v>0</v>
      </c>
      <c r="Q129" s="203"/>
      <c r="R129" s="204">
        <f>SUM(R130:R142)</f>
        <v>0</v>
      </c>
      <c r="S129" s="203"/>
      <c r="T129" s="205">
        <f>SUM(T130:T142)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6" t="s">
        <v>110</v>
      </c>
      <c r="AT129" s="207" t="s">
        <v>69</v>
      </c>
      <c r="AU129" s="207" t="s">
        <v>70</v>
      </c>
      <c r="AY129" s="206" t="s">
        <v>109</v>
      </c>
      <c r="BK129" s="208">
        <f>SUM(BK130:BK142)</f>
        <v>126400.58</v>
      </c>
    </row>
    <row r="130" s="2" customFormat="1" ht="33" customHeight="1">
      <c r="A130" s="28"/>
      <c r="B130" s="29"/>
      <c r="C130" s="209" t="s">
        <v>143</v>
      </c>
      <c r="D130" s="209" t="s">
        <v>144</v>
      </c>
      <c r="E130" s="210" t="s">
        <v>145</v>
      </c>
      <c r="F130" s="211" t="s">
        <v>146</v>
      </c>
      <c r="G130" s="212" t="s">
        <v>107</v>
      </c>
      <c r="H130" s="213">
        <v>59</v>
      </c>
      <c r="I130" s="214">
        <v>254</v>
      </c>
      <c r="J130" s="214">
        <f>ROUND(I130*H130,2)</f>
        <v>14986</v>
      </c>
      <c r="K130" s="215"/>
      <c r="L130" s="34"/>
      <c r="M130" s="216" t="s">
        <v>1</v>
      </c>
      <c r="N130" s="217" t="s">
        <v>35</v>
      </c>
      <c r="O130" s="192">
        <v>0</v>
      </c>
      <c r="P130" s="192">
        <f>O130*H130</f>
        <v>0</v>
      </c>
      <c r="Q130" s="192">
        <v>0</v>
      </c>
      <c r="R130" s="192">
        <f>Q130*H130</f>
        <v>0</v>
      </c>
      <c r="S130" s="192">
        <v>0</v>
      </c>
      <c r="T130" s="193">
        <f>S130*H130</f>
        <v>0</v>
      </c>
      <c r="U130" s="28"/>
      <c r="V130" s="28"/>
      <c r="W130" s="28"/>
      <c r="X130" s="28"/>
      <c r="Y130" s="28"/>
      <c r="Z130" s="28"/>
      <c r="AA130" s="28"/>
      <c r="AB130" s="28"/>
      <c r="AC130" s="28"/>
      <c r="AD130" s="28"/>
      <c r="AE130" s="28"/>
      <c r="AR130" s="194" t="s">
        <v>147</v>
      </c>
      <c r="AT130" s="194" t="s">
        <v>144</v>
      </c>
      <c r="AU130" s="194" t="s">
        <v>78</v>
      </c>
      <c r="AY130" s="13" t="s">
        <v>109</v>
      </c>
      <c r="BE130" s="195">
        <f>IF(N130="základní",J130,0)</f>
        <v>14986</v>
      </c>
      <c r="BF130" s="195">
        <f>IF(N130="snížená",J130,0)</f>
        <v>0</v>
      </c>
      <c r="BG130" s="195">
        <f>IF(N130="zákl. přenesená",J130,0)</f>
        <v>0</v>
      </c>
      <c r="BH130" s="195">
        <f>IF(N130="sníž. přenesená",J130,0)</f>
        <v>0</v>
      </c>
      <c r="BI130" s="195">
        <f>IF(N130="nulová",J130,0)</f>
        <v>0</v>
      </c>
      <c r="BJ130" s="13" t="s">
        <v>78</v>
      </c>
      <c r="BK130" s="195">
        <f>ROUND(I130*H130,2)</f>
        <v>14986</v>
      </c>
      <c r="BL130" s="13" t="s">
        <v>147</v>
      </c>
      <c r="BM130" s="194" t="s">
        <v>148</v>
      </c>
    </row>
    <row r="131" s="2" customFormat="1" ht="16.5" customHeight="1">
      <c r="A131" s="28"/>
      <c r="B131" s="29"/>
      <c r="C131" s="209" t="s">
        <v>126</v>
      </c>
      <c r="D131" s="209" t="s">
        <v>144</v>
      </c>
      <c r="E131" s="210" t="s">
        <v>149</v>
      </c>
      <c r="F131" s="211" t="s">
        <v>150</v>
      </c>
      <c r="G131" s="212" t="s">
        <v>116</v>
      </c>
      <c r="H131" s="213">
        <v>10</v>
      </c>
      <c r="I131" s="214">
        <v>1720</v>
      </c>
      <c r="J131" s="214">
        <f>ROUND(I131*H131,2)</f>
        <v>17200</v>
      </c>
      <c r="K131" s="215"/>
      <c r="L131" s="34"/>
      <c r="M131" s="216" t="s">
        <v>1</v>
      </c>
      <c r="N131" s="217" t="s">
        <v>35</v>
      </c>
      <c r="O131" s="192">
        <v>0</v>
      </c>
      <c r="P131" s="192">
        <f>O131*H131</f>
        <v>0</v>
      </c>
      <c r="Q131" s="192">
        <v>0</v>
      </c>
      <c r="R131" s="192">
        <f>Q131*H131</f>
        <v>0</v>
      </c>
      <c r="S131" s="192">
        <v>0</v>
      </c>
      <c r="T131" s="193">
        <f>S131*H131</f>
        <v>0</v>
      </c>
      <c r="U131" s="28"/>
      <c r="V131" s="28"/>
      <c r="W131" s="28"/>
      <c r="X131" s="28"/>
      <c r="Y131" s="28"/>
      <c r="Z131" s="28"/>
      <c r="AA131" s="28"/>
      <c r="AB131" s="28"/>
      <c r="AC131" s="28"/>
      <c r="AD131" s="28"/>
      <c r="AE131" s="28"/>
      <c r="AR131" s="194" t="s">
        <v>147</v>
      </c>
      <c r="AT131" s="194" t="s">
        <v>144</v>
      </c>
      <c r="AU131" s="194" t="s">
        <v>78</v>
      </c>
      <c r="AY131" s="13" t="s">
        <v>109</v>
      </c>
      <c r="BE131" s="195">
        <f>IF(N131="základní",J131,0)</f>
        <v>17200</v>
      </c>
      <c r="BF131" s="195">
        <f>IF(N131="snížená",J131,0)</f>
        <v>0</v>
      </c>
      <c r="BG131" s="195">
        <f>IF(N131="zákl. přenesená",J131,0)</f>
        <v>0</v>
      </c>
      <c r="BH131" s="195">
        <f>IF(N131="sníž. přenesená",J131,0)</f>
        <v>0</v>
      </c>
      <c r="BI131" s="195">
        <f>IF(N131="nulová",J131,0)</f>
        <v>0</v>
      </c>
      <c r="BJ131" s="13" t="s">
        <v>78</v>
      </c>
      <c r="BK131" s="195">
        <f>ROUND(I131*H131,2)</f>
        <v>17200</v>
      </c>
      <c r="BL131" s="13" t="s">
        <v>147</v>
      </c>
      <c r="BM131" s="194" t="s">
        <v>151</v>
      </c>
    </row>
    <row r="132" s="2" customFormat="1" ht="16.5" customHeight="1">
      <c r="A132" s="28"/>
      <c r="B132" s="29"/>
      <c r="C132" s="209" t="s">
        <v>152</v>
      </c>
      <c r="D132" s="209" t="s">
        <v>144</v>
      </c>
      <c r="E132" s="210" t="s">
        <v>153</v>
      </c>
      <c r="F132" s="211" t="s">
        <v>154</v>
      </c>
      <c r="G132" s="212" t="s">
        <v>116</v>
      </c>
      <c r="H132" s="213">
        <v>1</v>
      </c>
      <c r="I132" s="214">
        <v>21010.580000000002</v>
      </c>
      <c r="J132" s="214">
        <f>ROUND(I132*H132,2)</f>
        <v>21010.580000000002</v>
      </c>
      <c r="K132" s="215"/>
      <c r="L132" s="34"/>
      <c r="M132" s="216" t="s">
        <v>1</v>
      </c>
      <c r="N132" s="217" t="s">
        <v>35</v>
      </c>
      <c r="O132" s="192">
        <v>0</v>
      </c>
      <c r="P132" s="192">
        <f>O132*H132</f>
        <v>0</v>
      </c>
      <c r="Q132" s="192">
        <v>0</v>
      </c>
      <c r="R132" s="192">
        <f>Q132*H132</f>
        <v>0</v>
      </c>
      <c r="S132" s="192">
        <v>0</v>
      </c>
      <c r="T132" s="193">
        <f>S132*H132</f>
        <v>0</v>
      </c>
      <c r="U132" s="28"/>
      <c r="V132" s="28"/>
      <c r="W132" s="28"/>
      <c r="X132" s="28"/>
      <c r="Y132" s="28"/>
      <c r="Z132" s="28"/>
      <c r="AA132" s="28"/>
      <c r="AB132" s="28"/>
      <c r="AC132" s="28"/>
      <c r="AD132" s="28"/>
      <c r="AE132" s="28"/>
      <c r="AR132" s="194" t="s">
        <v>147</v>
      </c>
      <c r="AT132" s="194" t="s">
        <v>144</v>
      </c>
      <c r="AU132" s="194" t="s">
        <v>78</v>
      </c>
      <c r="AY132" s="13" t="s">
        <v>109</v>
      </c>
      <c r="BE132" s="195">
        <f>IF(N132="základní",J132,0)</f>
        <v>21010.580000000002</v>
      </c>
      <c r="BF132" s="195">
        <f>IF(N132="snížená",J132,0)</f>
        <v>0</v>
      </c>
      <c r="BG132" s="195">
        <f>IF(N132="zákl. přenesená",J132,0)</f>
        <v>0</v>
      </c>
      <c r="BH132" s="195">
        <f>IF(N132="sníž. přenesená",J132,0)</f>
        <v>0</v>
      </c>
      <c r="BI132" s="195">
        <f>IF(N132="nulová",J132,0)</f>
        <v>0</v>
      </c>
      <c r="BJ132" s="13" t="s">
        <v>78</v>
      </c>
      <c r="BK132" s="195">
        <f>ROUND(I132*H132,2)</f>
        <v>21010.580000000002</v>
      </c>
      <c r="BL132" s="13" t="s">
        <v>147</v>
      </c>
      <c r="BM132" s="194" t="s">
        <v>155</v>
      </c>
    </row>
    <row r="133" s="2" customFormat="1" ht="24.15" customHeight="1">
      <c r="A133" s="28"/>
      <c r="B133" s="29"/>
      <c r="C133" s="209" t="s">
        <v>130</v>
      </c>
      <c r="D133" s="209" t="s">
        <v>144</v>
      </c>
      <c r="E133" s="210" t="s">
        <v>156</v>
      </c>
      <c r="F133" s="211" t="s">
        <v>157</v>
      </c>
      <c r="G133" s="212" t="s">
        <v>107</v>
      </c>
      <c r="H133" s="213">
        <v>270</v>
      </c>
      <c r="I133" s="214">
        <v>46</v>
      </c>
      <c r="J133" s="214">
        <f>ROUND(I133*H133,2)</f>
        <v>12420</v>
      </c>
      <c r="K133" s="215"/>
      <c r="L133" s="34"/>
      <c r="M133" s="216" t="s">
        <v>1</v>
      </c>
      <c r="N133" s="217" t="s">
        <v>35</v>
      </c>
      <c r="O133" s="192">
        <v>0</v>
      </c>
      <c r="P133" s="192">
        <f>O133*H133</f>
        <v>0</v>
      </c>
      <c r="Q133" s="192">
        <v>0</v>
      </c>
      <c r="R133" s="192">
        <f>Q133*H133</f>
        <v>0</v>
      </c>
      <c r="S133" s="192">
        <v>0</v>
      </c>
      <c r="T133" s="193">
        <f>S133*H133</f>
        <v>0</v>
      </c>
      <c r="U133" s="28"/>
      <c r="V133" s="28"/>
      <c r="W133" s="28"/>
      <c r="X133" s="28"/>
      <c r="Y133" s="28"/>
      <c r="Z133" s="28"/>
      <c r="AA133" s="28"/>
      <c r="AB133" s="28"/>
      <c r="AC133" s="28"/>
      <c r="AD133" s="28"/>
      <c r="AE133" s="28"/>
      <c r="AR133" s="194" t="s">
        <v>147</v>
      </c>
      <c r="AT133" s="194" t="s">
        <v>144</v>
      </c>
      <c r="AU133" s="194" t="s">
        <v>78</v>
      </c>
      <c r="AY133" s="13" t="s">
        <v>109</v>
      </c>
      <c r="BE133" s="195">
        <f>IF(N133="základní",J133,0)</f>
        <v>12420</v>
      </c>
      <c r="BF133" s="195">
        <f>IF(N133="snížená",J133,0)</f>
        <v>0</v>
      </c>
      <c r="BG133" s="195">
        <f>IF(N133="zákl. přenesená",J133,0)</f>
        <v>0</v>
      </c>
      <c r="BH133" s="195">
        <f>IF(N133="sníž. přenesená",J133,0)</f>
        <v>0</v>
      </c>
      <c r="BI133" s="195">
        <f>IF(N133="nulová",J133,0)</f>
        <v>0</v>
      </c>
      <c r="BJ133" s="13" t="s">
        <v>78</v>
      </c>
      <c r="BK133" s="195">
        <f>ROUND(I133*H133,2)</f>
        <v>12420</v>
      </c>
      <c r="BL133" s="13" t="s">
        <v>147</v>
      </c>
      <c r="BM133" s="194" t="s">
        <v>158</v>
      </c>
    </row>
    <row r="134" s="2" customFormat="1" ht="16.5" customHeight="1">
      <c r="A134" s="28"/>
      <c r="B134" s="29"/>
      <c r="C134" s="209" t="s">
        <v>8</v>
      </c>
      <c r="D134" s="209" t="s">
        <v>144</v>
      </c>
      <c r="E134" s="210" t="s">
        <v>159</v>
      </c>
      <c r="F134" s="211" t="s">
        <v>160</v>
      </c>
      <c r="G134" s="212" t="s">
        <v>116</v>
      </c>
      <c r="H134" s="213">
        <v>3</v>
      </c>
      <c r="I134" s="214">
        <v>110</v>
      </c>
      <c r="J134" s="214">
        <f>ROUND(I134*H134,2)</f>
        <v>330</v>
      </c>
      <c r="K134" s="215"/>
      <c r="L134" s="34"/>
      <c r="M134" s="216" t="s">
        <v>1</v>
      </c>
      <c r="N134" s="217" t="s">
        <v>35</v>
      </c>
      <c r="O134" s="192">
        <v>0</v>
      </c>
      <c r="P134" s="192">
        <f>O134*H134</f>
        <v>0</v>
      </c>
      <c r="Q134" s="192">
        <v>0</v>
      </c>
      <c r="R134" s="192">
        <f>Q134*H134</f>
        <v>0</v>
      </c>
      <c r="S134" s="192">
        <v>0</v>
      </c>
      <c r="T134" s="193">
        <f>S134*H134</f>
        <v>0</v>
      </c>
      <c r="U134" s="28"/>
      <c r="V134" s="28"/>
      <c r="W134" s="28"/>
      <c r="X134" s="28"/>
      <c r="Y134" s="28"/>
      <c r="Z134" s="28"/>
      <c r="AA134" s="28"/>
      <c r="AB134" s="28"/>
      <c r="AC134" s="28"/>
      <c r="AD134" s="28"/>
      <c r="AE134" s="28"/>
      <c r="AR134" s="194" t="s">
        <v>147</v>
      </c>
      <c r="AT134" s="194" t="s">
        <v>144</v>
      </c>
      <c r="AU134" s="194" t="s">
        <v>78</v>
      </c>
      <c r="AY134" s="13" t="s">
        <v>109</v>
      </c>
      <c r="BE134" s="195">
        <f>IF(N134="základní",J134,0)</f>
        <v>330</v>
      </c>
      <c r="BF134" s="195">
        <f>IF(N134="snížená",J134,0)</f>
        <v>0</v>
      </c>
      <c r="BG134" s="195">
        <f>IF(N134="zákl. přenesená",J134,0)</f>
        <v>0</v>
      </c>
      <c r="BH134" s="195">
        <f>IF(N134="sníž. přenesená",J134,0)</f>
        <v>0</v>
      </c>
      <c r="BI134" s="195">
        <f>IF(N134="nulová",J134,0)</f>
        <v>0</v>
      </c>
      <c r="BJ134" s="13" t="s">
        <v>78</v>
      </c>
      <c r="BK134" s="195">
        <f>ROUND(I134*H134,2)</f>
        <v>330</v>
      </c>
      <c r="BL134" s="13" t="s">
        <v>147</v>
      </c>
      <c r="BM134" s="194" t="s">
        <v>161</v>
      </c>
    </row>
    <row r="135" s="2" customFormat="1" ht="16.5" customHeight="1">
      <c r="A135" s="28"/>
      <c r="B135" s="29"/>
      <c r="C135" s="209" t="s">
        <v>133</v>
      </c>
      <c r="D135" s="209" t="s">
        <v>144</v>
      </c>
      <c r="E135" s="210" t="s">
        <v>162</v>
      </c>
      <c r="F135" s="211" t="s">
        <v>163</v>
      </c>
      <c r="G135" s="212" t="s">
        <v>116</v>
      </c>
      <c r="H135" s="213">
        <v>3</v>
      </c>
      <c r="I135" s="214">
        <v>788</v>
      </c>
      <c r="J135" s="214">
        <f>ROUND(I135*H135,2)</f>
        <v>2364</v>
      </c>
      <c r="K135" s="215"/>
      <c r="L135" s="34"/>
      <c r="M135" s="216" t="s">
        <v>1</v>
      </c>
      <c r="N135" s="217" t="s">
        <v>35</v>
      </c>
      <c r="O135" s="192">
        <v>0</v>
      </c>
      <c r="P135" s="192">
        <f>O135*H135</f>
        <v>0</v>
      </c>
      <c r="Q135" s="192">
        <v>0</v>
      </c>
      <c r="R135" s="192">
        <f>Q135*H135</f>
        <v>0</v>
      </c>
      <c r="S135" s="192">
        <v>0</v>
      </c>
      <c r="T135" s="193">
        <f>S135*H135</f>
        <v>0</v>
      </c>
      <c r="U135" s="28"/>
      <c r="V135" s="28"/>
      <c r="W135" s="28"/>
      <c r="X135" s="28"/>
      <c r="Y135" s="28"/>
      <c r="Z135" s="28"/>
      <c r="AA135" s="28"/>
      <c r="AB135" s="28"/>
      <c r="AC135" s="28"/>
      <c r="AD135" s="28"/>
      <c r="AE135" s="28"/>
      <c r="AR135" s="194" t="s">
        <v>147</v>
      </c>
      <c r="AT135" s="194" t="s">
        <v>144</v>
      </c>
      <c r="AU135" s="194" t="s">
        <v>78</v>
      </c>
      <c r="AY135" s="13" t="s">
        <v>109</v>
      </c>
      <c r="BE135" s="195">
        <f>IF(N135="základní",J135,0)</f>
        <v>2364</v>
      </c>
      <c r="BF135" s="195">
        <f>IF(N135="snížená",J135,0)</f>
        <v>0</v>
      </c>
      <c r="BG135" s="195">
        <f>IF(N135="zákl. přenesená",J135,0)</f>
        <v>0</v>
      </c>
      <c r="BH135" s="195">
        <f>IF(N135="sníž. přenesená",J135,0)</f>
        <v>0</v>
      </c>
      <c r="BI135" s="195">
        <f>IF(N135="nulová",J135,0)</f>
        <v>0</v>
      </c>
      <c r="BJ135" s="13" t="s">
        <v>78</v>
      </c>
      <c r="BK135" s="195">
        <f>ROUND(I135*H135,2)</f>
        <v>2364</v>
      </c>
      <c r="BL135" s="13" t="s">
        <v>147</v>
      </c>
      <c r="BM135" s="194" t="s">
        <v>164</v>
      </c>
    </row>
    <row r="136" s="2" customFormat="1" ht="16.5" customHeight="1">
      <c r="A136" s="28"/>
      <c r="B136" s="29"/>
      <c r="C136" s="209" t="s">
        <v>165</v>
      </c>
      <c r="D136" s="209" t="s">
        <v>144</v>
      </c>
      <c r="E136" s="210" t="s">
        <v>166</v>
      </c>
      <c r="F136" s="211" t="s">
        <v>167</v>
      </c>
      <c r="G136" s="212" t="s">
        <v>116</v>
      </c>
      <c r="H136" s="213">
        <v>3</v>
      </c>
      <c r="I136" s="214">
        <v>2370</v>
      </c>
      <c r="J136" s="214">
        <f>ROUND(I136*H136,2)</f>
        <v>7110</v>
      </c>
      <c r="K136" s="215"/>
      <c r="L136" s="34"/>
      <c r="M136" s="216" t="s">
        <v>1</v>
      </c>
      <c r="N136" s="217" t="s">
        <v>35</v>
      </c>
      <c r="O136" s="192">
        <v>0</v>
      </c>
      <c r="P136" s="192">
        <f>O136*H136</f>
        <v>0</v>
      </c>
      <c r="Q136" s="192">
        <v>0</v>
      </c>
      <c r="R136" s="192">
        <f>Q136*H136</f>
        <v>0</v>
      </c>
      <c r="S136" s="192">
        <v>0</v>
      </c>
      <c r="T136" s="193">
        <f>S136*H136</f>
        <v>0</v>
      </c>
      <c r="U136" s="28"/>
      <c r="V136" s="28"/>
      <c r="W136" s="28"/>
      <c r="X136" s="28"/>
      <c r="Y136" s="28"/>
      <c r="Z136" s="28"/>
      <c r="AA136" s="28"/>
      <c r="AB136" s="28"/>
      <c r="AC136" s="28"/>
      <c r="AD136" s="28"/>
      <c r="AE136" s="28"/>
      <c r="AR136" s="194" t="s">
        <v>147</v>
      </c>
      <c r="AT136" s="194" t="s">
        <v>144</v>
      </c>
      <c r="AU136" s="194" t="s">
        <v>78</v>
      </c>
      <c r="AY136" s="13" t="s">
        <v>109</v>
      </c>
      <c r="BE136" s="195">
        <f>IF(N136="základní",J136,0)</f>
        <v>7110</v>
      </c>
      <c r="BF136" s="195">
        <f>IF(N136="snížená",J136,0)</f>
        <v>0</v>
      </c>
      <c r="BG136" s="195">
        <f>IF(N136="zákl. přenesená",J136,0)</f>
        <v>0</v>
      </c>
      <c r="BH136" s="195">
        <f>IF(N136="sníž. přenesená",J136,0)</f>
        <v>0</v>
      </c>
      <c r="BI136" s="195">
        <f>IF(N136="nulová",J136,0)</f>
        <v>0</v>
      </c>
      <c r="BJ136" s="13" t="s">
        <v>78</v>
      </c>
      <c r="BK136" s="195">
        <f>ROUND(I136*H136,2)</f>
        <v>7110</v>
      </c>
      <c r="BL136" s="13" t="s">
        <v>147</v>
      </c>
      <c r="BM136" s="194" t="s">
        <v>168</v>
      </c>
    </row>
    <row r="137" s="2" customFormat="1" ht="16.5" customHeight="1">
      <c r="A137" s="28"/>
      <c r="B137" s="29"/>
      <c r="C137" s="209" t="s">
        <v>137</v>
      </c>
      <c r="D137" s="209" t="s">
        <v>144</v>
      </c>
      <c r="E137" s="210" t="s">
        <v>169</v>
      </c>
      <c r="F137" s="211" t="s">
        <v>170</v>
      </c>
      <c r="G137" s="212" t="s">
        <v>116</v>
      </c>
      <c r="H137" s="213">
        <v>1</v>
      </c>
      <c r="I137" s="214">
        <v>4660</v>
      </c>
      <c r="J137" s="214">
        <f>ROUND(I137*H137,2)</f>
        <v>4660</v>
      </c>
      <c r="K137" s="215"/>
      <c r="L137" s="34"/>
      <c r="M137" s="216" t="s">
        <v>1</v>
      </c>
      <c r="N137" s="217" t="s">
        <v>35</v>
      </c>
      <c r="O137" s="192">
        <v>0</v>
      </c>
      <c r="P137" s="192">
        <f>O137*H137</f>
        <v>0</v>
      </c>
      <c r="Q137" s="192">
        <v>0</v>
      </c>
      <c r="R137" s="192">
        <f>Q137*H137</f>
        <v>0</v>
      </c>
      <c r="S137" s="192">
        <v>0</v>
      </c>
      <c r="T137" s="193">
        <f>S137*H137</f>
        <v>0</v>
      </c>
      <c r="U137" s="28"/>
      <c r="V137" s="28"/>
      <c r="W137" s="28"/>
      <c r="X137" s="28"/>
      <c r="Y137" s="28"/>
      <c r="Z137" s="28"/>
      <c r="AA137" s="28"/>
      <c r="AB137" s="28"/>
      <c r="AC137" s="28"/>
      <c r="AD137" s="28"/>
      <c r="AE137" s="28"/>
      <c r="AR137" s="194" t="s">
        <v>147</v>
      </c>
      <c r="AT137" s="194" t="s">
        <v>144</v>
      </c>
      <c r="AU137" s="194" t="s">
        <v>78</v>
      </c>
      <c r="AY137" s="13" t="s">
        <v>109</v>
      </c>
      <c r="BE137" s="195">
        <f>IF(N137="základní",J137,0)</f>
        <v>4660</v>
      </c>
      <c r="BF137" s="195">
        <f>IF(N137="snížená",J137,0)</f>
        <v>0</v>
      </c>
      <c r="BG137" s="195">
        <f>IF(N137="zákl. přenesená",J137,0)</f>
        <v>0</v>
      </c>
      <c r="BH137" s="195">
        <f>IF(N137="sníž. přenesená",J137,0)</f>
        <v>0</v>
      </c>
      <c r="BI137" s="195">
        <f>IF(N137="nulová",J137,0)</f>
        <v>0</v>
      </c>
      <c r="BJ137" s="13" t="s">
        <v>78</v>
      </c>
      <c r="BK137" s="195">
        <f>ROUND(I137*H137,2)</f>
        <v>4660</v>
      </c>
      <c r="BL137" s="13" t="s">
        <v>147</v>
      </c>
      <c r="BM137" s="194" t="s">
        <v>171</v>
      </c>
    </row>
    <row r="138" s="2" customFormat="1" ht="16.5" customHeight="1">
      <c r="A138" s="28"/>
      <c r="B138" s="29"/>
      <c r="C138" s="209" t="s">
        <v>172</v>
      </c>
      <c r="D138" s="209" t="s">
        <v>144</v>
      </c>
      <c r="E138" s="210" t="s">
        <v>173</v>
      </c>
      <c r="F138" s="211" t="s">
        <v>174</v>
      </c>
      <c r="G138" s="212" t="s">
        <v>116</v>
      </c>
      <c r="H138" s="213">
        <v>3</v>
      </c>
      <c r="I138" s="214">
        <v>2810</v>
      </c>
      <c r="J138" s="214">
        <f>ROUND(I138*H138,2)</f>
        <v>8430</v>
      </c>
      <c r="K138" s="215"/>
      <c r="L138" s="34"/>
      <c r="M138" s="216" t="s">
        <v>1</v>
      </c>
      <c r="N138" s="217" t="s">
        <v>35</v>
      </c>
      <c r="O138" s="192">
        <v>0</v>
      </c>
      <c r="P138" s="192">
        <f>O138*H138</f>
        <v>0</v>
      </c>
      <c r="Q138" s="192">
        <v>0</v>
      </c>
      <c r="R138" s="192">
        <f>Q138*H138</f>
        <v>0</v>
      </c>
      <c r="S138" s="192">
        <v>0</v>
      </c>
      <c r="T138" s="193">
        <f>S138*H138</f>
        <v>0</v>
      </c>
      <c r="U138" s="28"/>
      <c r="V138" s="28"/>
      <c r="W138" s="28"/>
      <c r="X138" s="28"/>
      <c r="Y138" s="28"/>
      <c r="Z138" s="28"/>
      <c r="AA138" s="28"/>
      <c r="AB138" s="28"/>
      <c r="AC138" s="28"/>
      <c r="AD138" s="28"/>
      <c r="AE138" s="28"/>
      <c r="AR138" s="194" t="s">
        <v>147</v>
      </c>
      <c r="AT138" s="194" t="s">
        <v>144</v>
      </c>
      <c r="AU138" s="194" t="s">
        <v>78</v>
      </c>
      <c r="AY138" s="13" t="s">
        <v>109</v>
      </c>
      <c r="BE138" s="195">
        <f>IF(N138="základní",J138,0)</f>
        <v>8430</v>
      </c>
      <c r="BF138" s="195">
        <f>IF(N138="snížená",J138,0)</f>
        <v>0</v>
      </c>
      <c r="BG138" s="195">
        <f>IF(N138="zákl. přenesená",J138,0)</f>
        <v>0</v>
      </c>
      <c r="BH138" s="195">
        <f>IF(N138="sníž. přenesená",J138,0)</f>
        <v>0</v>
      </c>
      <c r="BI138" s="195">
        <f>IF(N138="nulová",J138,0)</f>
        <v>0</v>
      </c>
      <c r="BJ138" s="13" t="s">
        <v>78</v>
      </c>
      <c r="BK138" s="195">
        <f>ROUND(I138*H138,2)</f>
        <v>8430</v>
      </c>
      <c r="BL138" s="13" t="s">
        <v>147</v>
      </c>
      <c r="BM138" s="194" t="s">
        <v>175</v>
      </c>
    </row>
    <row r="139" s="2" customFormat="1" ht="16.5" customHeight="1">
      <c r="A139" s="28"/>
      <c r="B139" s="29"/>
      <c r="C139" s="209" t="s">
        <v>140</v>
      </c>
      <c r="D139" s="209" t="s">
        <v>144</v>
      </c>
      <c r="E139" s="210" t="s">
        <v>176</v>
      </c>
      <c r="F139" s="211" t="s">
        <v>177</v>
      </c>
      <c r="G139" s="212" t="s">
        <v>116</v>
      </c>
      <c r="H139" s="213">
        <v>1</v>
      </c>
      <c r="I139" s="214">
        <v>3060</v>
      </c>
      <c r="J139" s="214">
        <f>ROUND(I139*H139,2)</f>
        <v>3060</v>
      </c>
      <c r="K139" s="215"/>
      <c r="L139" s="34"/>
      <c r="M139" s="216" t="s">
        <v>1</v>
      </c>
      <c r="N139" s="217" t="s">
        <v>35</v>
      </c>
      <c r="O139" s="192">
        <v>0</v>
      </c>
      <c r="P139" s="192">
        <f>O139*H139</f>
        <v>0</v>
      </c>
      <c r="Q139" s="192">
        <v>0</v>
      </c>
      <c r="R139" s="192">
        <f>Q139*H139</f>
        <v>0</v>
      </c>
      <c r="S139" s="192">
        <v>0</v>
      </c>
      <c r="T139" s="193">
        <f>S139*H139</f>
        <v>0</v>
      </c>
      <c r="U139" s="28"/>
      <c r="V139" s="28"/>
      <c r="W139" s="28"/>
      <c r="X139" s="28"/>
      <c r="Y139" s="28"/>
      <c r="Z139" s="28"/>
      <c r="AA139" s="28"/>
      <c r="AB139" s="28"/>
      <c r="AC139" s="28"/>
      <c r="AD139" s="28"/>
      <c r="AE139" s="28"/>
      <c r="AR139" s="194" t="s">
        <v>147</v>
      </c>
      <c r="AT139" s="194" t="s">
        <v>144</v>
      </c>
      <c r="AU139" s="194" t="s">
        <v>78</v>
      </c>
      <c r="AY139" s="13" t="s">
        <v>109</v>
      </c>
      <c r="BE139" s="195">
        <f>IF(N139="základní",J139,0)</f>
        <v>3060</v>
      </c>
      <c r="BF139" s="195">
        <f>IF(N139="snížená",J139,0)</f>
        <v>0</v>
      </c>
      <c r="BG139" s="195">
        <f>IF(N139="zákl. přenesená",J139,0)</f>
        <v>0</v>
      </c>
      <c r="BH139" s="195">
        <f>IF(N139="sníž. přenesená",J139,0)</f>
        <v>0</v>
      </c>
      <c r="BI139" s="195">
        <f>IF(N139="nulová",J139,0)</f>
        <v>0</v>
      </c>
      <c r="BJ139" s="13" t="s">
        <v>78</v>
      </c>
      <c r="BK139" s="195">
        <f>ROUND(I139*H139,2)</f>
        <v>3060</v>
      </c>
      <c r="BL139" s="13" t="s">
        <v>147</v>
      </c>
      <c r="BM139" s="194" t="s">
        <v>178</v>
      </c>
    </row>
    <row r="140" s="2" customFormat="1" ht="37.8" customHeight="1">
      <c r="A140" s="28"/>
      <c r="B140" s="29"/>
      <c r="C140" s="182" t="s">
        <v>7</v>
      </c>
      <c r="D140" s="182" t="s">
        <v>104</v>
      </c>
      <c r="E140" s="183" t="s">
        <v>179</v>
      </c>
      <c r="F140" s="184" t="s">
        <v>180</v>
      </c>
      <c r="G140" s="185" t="s">
        <v>116</v>
      </c>
      <c r="H140" s="186">
        <v>3</v>
      </c>
      <c r="I140" s="187">
        <v>3920</v>
      </c>
      <c r="J140" s="187">
        <f>ROUND(I140*H140,2)</f>
        <v>11760</v>
      </c>
      <c r="K140" s="188"/>
      <c r="L140" s="189"/>
      <c r="M140" s="190" t="s">
        <v>1</v>
      </c>
      <c r="N140" s="191" t="s">
        <v>35</v>
      </c>
      <c r="O140" s="192">
        <v>0</v>
      </c>
      <c r="P140" s="192">
        <f>O140*H140</f>
        <v>0</v>
      </c>
      <c r="Q140" s="192">
        <v>0</v>
      </c>
      <c r="R140" s="192">
        <f>Q140*H140</f>
        <v>0</v>
      </c>
      <c r="S140" s="192">
        <v>0</v>
      </c>
      <c r="T140" s="193">
        <f>S140*H140</f>
        <v>0</v>
      </c>
      <c r="U140" s="28"/>
      <c r="V140" s="28"/>
      <c r="W140" s="28"/>
      <c r="X140" s="28"/>
      <c r="Y140" s="28"/>
      <c r="Z140" s="28"/>
      <c r="AA140" s="28"/>
      <c r="AB140" s="28"/>
      <c r="AC140" s="28"/>
      <c r="AD140" s="28"/>
      <c r="AE140" s="28"/>
      <c r="AR140" s="194" t="s">
        <v>147</v>
      </c>
      <c r="AT140" s="194" t="s">
        <v>104</v>
      </c>
      <c r="AU140" s="194" t="s">
        <v>78</v>
      </c>
      <c r="AY140" s="13" t="s">
        <v>109</v>
      </c>
      <c r="BE140" s="195">
        <f>IF(N140="základní",J140,0)</f>
        <v>11760</v>
      </c>
      <c r="BF140" s="195">
        <f>IF(N140="snížená",J140,0)</f>
        <v>0</v>
      </c>
      <c r="BG140" s="195">
        <f>IF(N140="zákl. přenesená",J140,0)</f>
        <v>0</v>
      </c>
      <c r="BH140" s="195">
        <f>IF(N140="sníž. přenesená",J140,0)</f>
        <v>0</v>
      </c>
      <c r="BI140" s="195">
        <f>IF(N140="nulová",J140,0)</f>
        <v>0</v>
      </c>
      <c r="BJ140" s="13" t="s">
        <v>78</v>
      </c>
      <c r="BK140" s="195">
        <f>ROUND(I140*H140,2)</f>
        <v>11760</v>
      </c>
      <c r="BL140" s="13" t="s">
        <v>147</v>
      </c>
      <c r="BM140" s="194" t="s">
        <v>181</v>
      </c>
    </row>
    <row r="141" s="2" customFormat="1" ht="37.8" customHeight="1">
      <c r="A141" s="28"/>
      <c r="B141" s="29"/>
      <c r="C141" s="182" t="s">
        <v>148</v>
      </c>
      <c r="D141" s="182" t="s">
        <v>104</v>
      </c>
      <c r="E141" s="183" t="s">
        <v>182</v>
      </c>
      <c r="F141" s="184" t="s">
        <v>183</v>
      </c>
      <c r="G141" s="185" t="s">
        <v>116</v>
      </c>
      <c r="H141" s="186">
        <v>3</v>
      </c>
      <c r="I141" s="187">
        <v>5240</v>
      </c>
      <c r="J141" s="187">
        <f>ROUND(I141*H141,2)</f>
        <v>15720</v>
      </c>
      <c r="K141" s="188"/>
      <c r="L141" s="189"/>
      <c r="M141" s="190" t="s">
        <v>1</v>
      </c>
      <c r="N141" s="191" t="s">
        <v>35</v>
      </c>
      <c r="O141" s="192">
        <v>0</v>
      </c>
      <c r="P141" s="192">
        <f>O141*H141</f>
        <v>0</v>
      </c>
      <c r="Q141" s="192">
        <v>0</v>
      </c>
      <c r="R141" s="192">
        <f>Q141*H141</f>
        <v>0</v>
      </c>
      <c r="S141" s="192">
        <v>0</v>
      </c>
      <c r="T141" s="193">
        <f>S141*H141</f>
        <v>0</v>
      </c>
      <c r="U141" s="28"/>
      <c r="V141" s="28"/>
      <c r="W141" s="28"/>
      <c r="X141" s="28"/>
      <c r="Y141" s="28"/>
      <c r="Z141" s="28"/>
      <c r="AA141" s="28"/>
      <c r="AB141" s="28"/>
      <c r="AC141" s="28"/>
      <c r="AD141" s="28"/>
      <c r="AE141" s="28"/>
      <c r="AR141" s="194" t="s">
        <v>147</v>
      </c>
      <c r="AT141" s="194" t="s">
        <v>104</v>
      </c>
      <c r="AU141" s="194" t="s">
        <v>78</v>
      </c>
      <c r="AY141" s="13" t="s">
        <v>109</v>
      </c>
      <c r="BE141" s="195">
        <f>IF(N141="základní",J141,0)</f>
        <v>15720</v>
      </c>
      <c r="BF141" s="195">
        <f>IF(N141="snížená",J141,0)</f>
        <v>0</v>
      </c>
      <c r="BG141" s="195">
        <f>IF(N141="zákl. přenesená",J141,0)</f>
        <v>0</v>
      </c>
      <c r="BH141" s="195">
        <f>IF(N141="sníž. přenesená",J141,0)</f>
        <v>0</v>
      </c>
      <c r="BI141" s="195">
        <f>IF(N141="nulová",J141,0)</f>
        <v>0</v>
      </c>
      <c r="BJ141" s="13" t="s">
        <v>78</v>
      </c>
      <c r="BK141" s="195">
        <f>ROUND(I141*H141,2)</f>
        <v>15720</v>
      </c>
      <c r="BL141" s="13" t="s">
        <v>147</v>
      </c>
      <c r="BM141" s="194" t="s">
        <v>184</v>
      </c>
    </row>
    <row r="142" s="2" customFormat="1" ht="33" customHeight="1">
      <c r="A142" s="28"/>
      <c r="B142" s="29"/>
      <c r="C142" s="182" t="s">
        <v>185</v>
      </c>
      <c r="D142" s="182" t="s">
        <v>104</v>
      </c>
      <c r="E142" s="183" t="s">
        <v>186</v>
      </c>
      <c r="F142" s="184" t="s">
        <v>187</v>
      </c>
      <c r="G142" s="185" t="s">
        <v>116</v>
      </c>
      <c r="H142" s="186">
        <v>3</v>
      </c>
      <c r="I142" s="187">
        <v>2450</v>
      </c>
      <c r="J142" s="187">
        <f>ROUND(I142*H142,2)</f>
        <v>7350</v>
      </c>
      <c r="K142" s="188"/>
      <c r="L142" s="189"/>
      <c r="M142" s="190" t="s">
        <v>1</v>
      </c>
      <c r="N142" s="191" t="s">
        <v>35</v>
      </c>
      <c r="O142" s="192">
        <v>0</v>
      </c>
      <c r="P142" s="192">
        <f>O142*H142</f>
        <v>0</v>
      </c>
      <c r="Q142" s="192">
        <v>0</v>
      </c>
      <c r="R142" s="192">
        <f>Q142*H142</f>
        <v>0</v>
      </c>
      <c r="S142" s="192">
        <v>0</v>
      </c>
      <c r="T142" s="193">
        <f>S142*H142</f>
        <v>0</v>
      </c>
      <c r="U142" s="28"/>
      <c r="V142" s="28"/>
      <c r="W142" s="28"/>
      <c r="X142" s="28"/>
      <c r="Y142" s="28"/>
      <c r="Z142" s="28"/>
      <c r="AA142" s="28"/>
      <c r="AB142" s="28"/>
      <c r="AC142" s="28"/>
      <c r="AD142" s="28"/>
      <c r="AE142" s="28"/>
      <c r="AR142" s="194" t="s">
        <v>147</v>
      </c>
      <c r="AT142" s="194" t="s">
        <v>104</v>
      </c>
      <c r="AU142" s="194" t="s">
        <v>78</v>
      </c>
      <c r="AY142" s="13" t="s">
        <v>109</v>
      </c>
      <c r="BE142" s="195">
        <f>IF(N142="základní",J142,0)</f>
        <v>7350</v>
      </c>
      <c r="BF142" s="195">
        <f>IF(N142="snížená",J142,0)</f>
        <v>0</v>
      </c>
      <c r="BG142" s="195">
        <f>IF(N142="zákl. přenesená",J142,0)</f>
        <v>0</v>
      </c>
      <c r="BH142" s="195">
        <f>IF(N142="sníž. přenesená",J142,0)</f>
        <v>0</v>
      </c>
      <c r="BI142" s="195">
        <f>IF(N142="nulová",J142,0)</f>
        <v>0</v>
      </c>
      <c r="BJ142" s="13" t="s">
        <v>78</v>
      </c>
      <c r="BK142" s="195">
        <f>ROUND(I142*H142,2)</f>
        <v>7350</v>
      </c>
      <c r="BL142" s="13" t="s">
        <v>147</v>
      </c>
      <c r="BM142" s="194" t="s">
        <v>188</v>
      </c>
    </row>
    <row r="143" s="11" customFormat="1" ht="25.92" customHeight="1">
      <c r="A143" s="11"/>
      <c r="B143" s="196"/>
      <c r="C143" s="197"/>
      <c r="D143" s="198" t="s">
        <v>69</v>
      </c>
      <c r="E143" s="199" t="s">
        <v>189</v>
      </c>
      <c r="F143" s="199" t="s">
        <v>190</v>
      </c>
      <c r="G143" s="197"/>
      <c r="H143" s="197"/>
      <c r="I143" s="197"/>
      <c r="J143" s="200">
        <f>BK143</f>
        <v>550</v>
      </c>
      <c r="K143" s="197"/>
      <c r="L143" s="201"/>
      <c r="M143" s="202"/>
      <c r="N143" s="203"/>
      <c r="O143" s="203"/>
      <c r="P143" s="204">
        <f>P144</f>
        <v>0</v>
      </c>
      <c r="Q143" s="203"/>
      <c r="R143" s="204">
        <f>R144</f>
        <v>0</v>
      </c>
      <c r="S143" s="203"/>
      <c r="T143" s="205">
        <f>T144</f>
        <v>0</v>
      </c>
      <c r="U143" s="11"/>
      <c r="V143" s="11"/>
      <c r="W143" s="11"/>
      <c r="X143" s="11"/>
      <c r="Y143" s="11"/>
      <c r="Z143" s="11"/>
      <c r="AA143" s="11"/>
      <c r="AB143" s="11"/>
      <c r="AC143" s="11"/>
      <c r="AD143" s="11"/>
      <c r="AE143" s="11"/>
      <c r="AR143" s="206" t="s">
        <v>120</v>
      </c>
      <c r="AT143" s="207" t="s">
        <v>69</v>
      </c>
      <c r="AU143" s="207" t="s">
        <v>70</v>
      </c>
      <c r="AY143" s="206" t="s">
        <v>109</v>
      </c>
      <c r="BK143" s="208">
        <f>BK144</f>
        <v>550</v>
      </c>
    </row>
    <row r="144" s="2" customFormat="1" ht="24.15" customHeight="1">
      <c r="A144" s="28"/>
      <c r="B144" s="29"/>
      <c r="C144" s="209" t="s">
        <v>151</v>
      </c>
      <c r="D144" s="209" t="s">
        <v>144</v>
      </c>
      <c r="E144" s="210" t="s">
        <v>191</v>
      </c>
      <c r="F144" s="211" t="s">
        <v>192</v>
      </c>
      <c r="G144" s="212" t="s">
        <v>193</v>
      </c>
      <c r="H144" s="213">
        <v>500</v>
      </c>
      <c r="I144" s="214">
        <v>1.1000000000000001</v>
      </c>
      <c r="J144" s="214">
        <f>ROUND(I144*H144,2)</f>
        <v>550</v>
      </c>
      <c r="K144" s="215"/>
      <c r="L144" s="34"/>
      <c r="M144" s="218" t="s">
        <v>1</v>
      </c>
      <c r="N144" s="219" t="s">
        <v>35</v>
      </c>
      <c r="O144" s="220">
        <v>0</v>
      </c>
      <c r="P144" s="220">
        <f>O144*H144</f>
        <v>0</v>
      </c>
      <c r="Q144" s="220">
        <v>0</v>
      </c>
      <c r="R144" s="220">
        <f>Q144*H144</f>
        <v>0</v>
      </c>
      <c r="S144" s="220">
        <v>0</v>
      </c>
      <c r="T144" s="221">
        <f>S144*H144</f>
        <v>0</v>
      </c>
      <c r="U144" s="28"/>
      <c r="V144" s="28"/>
      <c r="W144" s="28"/>
      <c r="X144" s="28"/>
      <c r="Y144" s="28"/>
      <c r="Z144" s="28"/>
      <c r="AA144" s="28"/>
      <c r="AB144" s="28"/>
      <c r="AC144" s="28"/>
      <c r="AD144" s="28"/>
      <c r="AE144" s="28"/>
      <c r="AR144" s="194" t="s">
        <v>110</v>
      </c>
      <c r="AT144" s="194" t="s">
        <v>144</v>
      </c>
      <c r="AU144" s="194" t="s">
        <v>78</v>
      </c>
      <c r="AY144" s="13" t="s">
        <v>109</v>
      </c>
      <c r="BE144" s="195">
        <f>IF(N144="základní",J144,0)</f>
        <v>550</v>
      </c>
      <c r="BF144" s="195">
        <f>IF(N144="snížená",J144,0)</f>
        <v>0</v>
      </c>
      <c r="BG144" s="195">
        <f>IF(N144="zákl. přenesená",J144,0)</f>
        <v>0</v>
      </c>
      <c r="BH144" s="195">
        <f>IF(N144="sníž. přenesená",J144,0)</f>
        <v>0</v>
      </c>
      <c r="BI144" s="195">
        <f>IF(N144="nulová",J144,0)</f>
        <v>0</v>
      </c>
      <c r="BJ144" s="13" t="s">
        <v>78</v>
      </c>
      <c r="BK144" s="195">
        <f>ROUND(I144*H144,2)</f>
        <v>550</v>
      </c>
      <c r="BL144" s="13" t="s">
        <v>110</v>
      </c>
      <c r="BM144" s="194" t="s">
        <v>194</v>
      </c>
    </row>
    <row r="145" s="2" customFormat="1" ht="6.96" customHeight="1">
      <c r="A145" s="28"/>
      <c r="B145" s="55"/>
      <c r="C145" s="56"/>
      <c r="D145" s="56"/>
      <c r="E145" s="56"/>
      <c r="F145" s="56"/>
      <c r="G145" s="56"/>
      <c r="H145" s="56"/>
      <c r="I145" s="56"/>
      <c r="J145" s="56"/>
      <c r="K145" s="56"/>
      <c r="L145" s="34"/>
      <c r="M145" s="28"/>
      <c r="O145" s="28"/>
      <c r="P145" s="28"/>
      <c r="Q145" s="28"/>
      <c r="R145" s="28"/>
      <c r="S145" s="28"/>
      <c r="T145" s="28"/>
      <c r="U145" s="28"/>
      <c r="V145" s="28"/>
      <c r="W145" s="28"/>
      <c r="X145" s="28"/>
      <c r="Y145" s="28"/>
      <c r="Z145" s="28"/>
      <c r="AA145" s="28"/>
      <c r="AB145" s="28"/>
      <c r="AC145" s="28"/>
      <c r="AD145" s="28"/>
      <c r="AE145" s="28"/>
    </row>
  </sheetData>
  <sheetProtection sheet="1" autoFilter="0" formatColumns="0" formatRows="0" objects="1" scenarios="1" spinCount="100000" saltValue="ORDTRJ4mp1XlxqZE9VRPKJsnJUzcN4cLCMmhCgj4YfwL5QGwaBTgXeqfBmHoobykpFywUK0MXsI6r5kyL9GIAQ==" hashValue="YVpuh6uJ0ah2hehUdSLxhcI+IszD2lfJ29OtQXdl0+XHzqFhLTTu+If2S/NoQ2Ddz6mGWnGUDv9+pA6000K2ug==" algorithmName="SHA-512" password="CC35"/>
  <autoFilter ref="C117:K14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Komzák Roman, Bc.</dc:creator>
  <cp:lastModifiedBy>Komzák Roman, Bc.</cp:lastModifiedBy>
  <dcterms:created xsi:type="dcterms:W3CDTF">2022-09-19T09:26:24Z</dcterms:created>
  <dcterms:modified xsi:type="dcterms:W3CDTF">2022-09-19T09:26:26Z</dcterms:modified>
</cp:coreProperties>
</file>